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F\EGAS 05_2016\BILANCIO\BILANCIO 2024\PREVENTIVO 2024\Per programmazione e controllo\"/>
    </mc:Choice>
  </mc:AlternateContent>
  <bookViews>
    <workbookView xWindow="0" yWindow="0" windowWidth="23040" windowHeight="9210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ce art. 44" sheetId="17" state="hidden" r:id="rId5"/>
  </sheets>
  <externalReferences>
    <externalReference r:id="rId6"/>
  </externalReferences>
  <definedNames>
    <definedName name="_xlnm._FilterDatabase" localSheetId="2" hidden="1">'Alimentazione CE Costi'!$A$1:$H$1197</definedName>
    <definedName name="_xlnm._FilterDatabase" localSheetId="3" hidden="1">'Alimentazione CE Ricavi'!$A$1:$H$391</definedName>
    <definedName name="_xlnm.Print_Area" localSheetId="4">'ce art. 44'!$A$3:$C$58</definedName>
  </definedNames>
  <calcPr calcId="162913"/>
</workbook>
</file>

<file path=xl/calcChain.xml><?xml version="1.0" encoding="utf-8"?>
<calcChain xmlns="http://schemas.openxmlformats.org/spreadsheetml/2006/main">
  <c r="H1091" i="3" l="1"/>
  <c r="H7" i="2"/>
  <c r="D59" i="1" l="1"/>
  <c r="E628" i="3"/>
  <c r="E626" i="3"/>
  <c r="E625" i="3"/>
  <c r="E624" i="3"/>
  <c r="E623" i="3"/>
  <c r="E622" i="3"/>
  <c r="E621" i="3"/>
  <c r="E620" i="3"/>
  <c r="E619" i="3"/>
  <c r="E617" i="3"/>
  <c r="E616" i="3"/>
  <c r="E615" i="3"/>
  <c r="E614" i="3"/>
  <c r="E613" i="3"/>
  <c r="E612" i="3"/>
  <c r="E611" i="3"/>
  <c r="E610" i="3"/>
  <c r="H1197" i="3"/>
  <c r="F576" i="4" l="1"/>
  <c r="F515" i="4"/>
  <c r="F511" i="4"/>
  <c r="F492" i="4"/>
  <c r="F158" i="4"/>
  <c r="F37" i="1"/>
  <c r="G37" i="1" s="1"/>
  <c r="E490" i="4" l="1"/>
  <c r="E423" i="4"/>
  <c r="E414" i="4"/>
  <c r="E405" i="4"/>
  <c r="E208" i="4"/>
  <c r="E207" i="4"/>
  <c r="E184" i="4"/>
  <c r="E104" i="4"/>
  <c r="E103" i="4"/>
  <c r="E98" i="4"/>
  <c r="E47" i="4"/>
  <c r="D490" i="4" l="1"/>
  <c r="F490" i="4" s="1"/>
  <c r="D423" i="4"/>
  <c r="F423" i="4" s="1"/>
  <c r="D414" i="4"/>
  <c r="F414" i="4" s="1"/>
  <c r="D405" i="4" l="1"/>
  <c r="F405" i="4" s="1"/>
  <c r="D208" i="4"/>
  <c r="F208" i="4" s="1"/>
  <c r="D207" i="4"/>
  <c r="F207" i="4" s="1"/>
  <c r="D184" i="4"/>
  <c r="F184" i="4" s="1"/>
  <c r="D104" i="4"/>
  <c r="F104" i="4" s="1"/>
  <c r="D103" i="4"/>
  <c r="F103" i="4" s="1"/>
  <c r="D98" i="4"/>
  <c r="F98" i="4" s="1"/>
  <c r="D47" i="4"/>
  <c r="F47" i="4" s="1"/>
  <c r="B7" i="17" l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E8" i="17" l="1"/>
  <c r="G8" i="17"/>
  <c r="E9" i="17"/>
  <c r="G9" i="17"/>
  <c r="D7" i="17"/>
  <c r="E7" i="17"/>
  <c r="F7" i="17"/>
  <c r="G7" i="17"/>
  <c r="D15" i="17"/>
  <c r="E15" i="17"/>
  <c r="F15" i="17"/>
  <c r="G15" i="17"/>
  <c r="D40" i="17"/>
  <c r="E40" i="17"/>
  <c r="F40" i="17"/>
  <c r="G40" i="17"/>
  <c r="D41" i="17"/>
  <c r="E41" i="17"/>
  <c r="F41" i="17"/>
  <c r="G41" i="17"/>
  <c r="D43" i="17" l="1"/>
  <c r="G30" i="17"/>
  <c r="G43" i="17"/>
  <c r="G46" i="17"/>
  <c r="G52" i="17"/>
  <c r="G18" i="17"/>
  <c r="D52" i="17"/>
  <c r="F30" i="17"/>
  <c r="F43" i="17"/>
  <c r="F46" i="17"/>
  <c r="F52" i="17"/>
  <c r="F8" i="17"/>
  <c r="E30" i="17"/>
  <c r="E43" i="17"/>
  <c r="E46" i="17"/>
  <c r="E52" i="17"/>
  <c r="D8" i="17"/>
  <c r="G45" i="17"/>
  <c r="G55" i="17"/>
  <c r="D30" i="17"/>
  <c r="F45" i="17"/>
  <c r="F55" i="17"/>
  <c r="F9" i="17"/>
  <c r="D46" i="17"/>
  <c r="E54" i="17"/>
  <c r="E45" i="17"/>
  <c r="E55" i="17"/>
  <c r="D45" i="17"/>
  <c r="D55" i="17"/>
  <c r="D9" i="17"/>
  <c r="E14" i="17"/>
  <c r="E16" i="17"/>
  <c r="E12" i="17"/>
  <c r="E18" i="17"/>
  <c r="E17" i="17"/>
  <c r="E10" i="17"/>
  <c r="E6" i="17"/>
  <c r="G16" i="17"/>
  <c r="G12" i="17"/>
  <c r="G17" i="17"/>
  <c r="G10" i="17"/>
  <c r="G6" i="17"/>
  <c r="F17" i="17"/>
  <c r="F6" i="17"/>
  <c r="D17" i="17"/>
  <c r="D50" i="17"/>
  <c r="G49" i="17"/>
  <c r="G31" i="17"/>
  <c r="G54" i="17"/>
  <c r="E50" i="17"/>
  <c r="F31" i="17"/>
  <c r="E49" i="17"/>
  <c r="E31" i="17"/>
  <c r="E34" i="17"/>
  <c r="G34" i="17"/>
  <c r="J41" i="17"/>
  <c r="I41" i="17"/>
  <c r="H41" i="17"/>
  <c r="J40" i="17"/>
  <c r="I40" i="17"/>
  <c r="H40" i="17"/>
  <c r="J15" i="17"/>
  <c r="I15" i="17"/>
  <c r="H15" i="17"/>
  <c r="J7" i="17"/>
  <c r="I7" i="17"/>
  <c r="H7" i="17"/>
  <c r="I9" i="17"/>
  <c r="H9" i="17"/>
  <c r="D18" i="17" l="1"/>
  <c r="G48" i="17"/>
  <c r="J43" i="17"/>
  <c r="J30" i="17"/>
  <c r="D49" i="17"/>
  <c r="D54" i="17"/>
  <c r="F18" i="17"/>
  <c r="H52" i="17"/>
  <c r="H8" i="17"/>
  <c r="G39" i="17"/>
  <c r="F48" i="17"/>
  <c r="D10" i="17"/>
  <c r="D13" i="17"/>
  <c r="G13" i="17"/>
  <c r="D12" i="17"/>
  <c r="H55" i="17"/>
  <c r="I52" i="17"/>
  <c r="H45" i="17"/>
  <c r="G42" i="17"/>
  <c r="D34" i="17"/>
  <c r="F34" i="17"/>
  <c r="D6" i="17"/>
  <c r="D16" i="17"/>
  <c r="G14" i="17"/>
  <c r="F44" i="17"/>
  <c r="I55" i="17"/>
  <c r="H43" i="17"/>
  <c r="I45" i="17"/>
  <c r="H30" i="17"/>
  <c r="D39" i="17"/>
  <c r="E44" i="17"/>
  <c r="F39" i="17"/>
  <c r="D14" i="17"/>
  <c r="F14" i="17"/>
  <c r="I43" i="17"/>
  <c r="I30" i="17"/>
  <c r="D28" i="17"/>
  <c r="D31" i="17"/>
  <c r="E13" i="17"/>
  <c r="E51" i="17"/>
  <c r="G51" i="17"/>
  <c r="H46" i="17"/>
  <c r="G36" i="17"/>
  <c r="D42" i="17"/>
  <c r="E39" i="17"/>
  <c r="F42" i="17"/>
  <c r="D44" i="17"/>
  <c r="F10" i="17"/>
  <c r="F13" i="17"/>
  <c r="D51" i="17"/>
  <c r="F51" i="17"/>
  <c r="I8" i="17"/>
  <c r="I46" i="17"/>
  <c r="G44" i="17"/>
  <c r="D48" i="17"/>
  <c r="F12" i="17"/>
  <c r="E42" i="17"/>
  <c r="E48" i="17"/>
  <c r="F16" i="17"/>
  <c r="F54" i="17"/>
  <c r="F49" i="17"/>
  <c r="J9" i="17"/>
  <c r="J8" i="17"/>
  <c r="J52" i="17"/>
  <c r="J46" i="17"/>
  <c r="J45" i="17"/>
  <c r="J55" i="17"/>
  <c r="G11" i="17"/>
  <c r="I6" i="17"/>
  <c r="G37" i="17"/>
  <c r="G27" i="17"/>
  <c r="D29" i="17"/>
  <c r="F28" i="17"/>
  <c r="F29" i="17"/>
  <c r="F27" i="17"/>
  <c r="E29" i="17"/>
  <c r="F47" i="17"/>
  <c r="E28" i="17"/>
  <c r="E36" i="17"/>
  <c r="F36" i="17"/>
  <c r="G29" i="17"/>
  <c r="G26" i="17"/>
  <c r="F26" i="17"/>
  <c r="G28" i="17"/>
  <c r="G47" i="17"/>
  <c r="G50" i="17"/>
  <c r="E47" i="17"/>
  <c r="D27" i="17"/>
  <c r="D47" i="17"/>
  <c r="D26" i="17"/>
  <c r="E27" i="17"/>
  <c r="F50" i="17"/>
  <c r="G33" i="17"/>
  <c r="G32" i="17" s="1"/>
  <c r="E26" i="17"/>
  <c r="K9" i="17"/>
  <c r="I17" i="17"/>
  <c r="L9" i="17"/>
  <c r="L7" i="17"/>
  <c r="L15" i="17"/>
  <c r="J17" i="17"/>
  <c r="K40" i="17"/>
  <c r="H44" i="17"/>
  <c r="H51" i="17"/>
  <c r="I31" i="17"/>
  <c r="K41" i="17"/>
  <c r="L41" i="17"/>
  <c r="L8" i="17"/>
  <c r="H10" i="17"/>
  <c r="K7" i="17"/>
  <c r="H16" i="17"/>
  <c r="K8" i="17"/>
  <c r="K15" i="17"/>
  <c r="H12" i="17"/>
  <c r="H34" i="17"/>
  <c r="H17" i="17"/>
  <c r="H18" i="17"/>
  <c r="L40" i="17"/>
  <c r="H54" i="17"/>
  <c r="H49" i="17"/>
  <c r="J31" i="17"/>
  <c r="H31" i="17"/>
  <c r="I48" i="17" l="1"/>
  <c r="K30" i="17"/>
  <c r="D36" i="17"/>
  <c r="F25" i="17"/>
  <c r="K43" i="17"/>
  <c r="G35" i="17"/>
  <c r="G19" i="17"/>
  <c r="E38" i="17"/>
  <c r="F38" i="17"/>
  <c r="I42" i="17"/>
  <c r="I16" i="17"/>
  <c r="H42" i="17"/>
  <c r="K46" i="17"/>
  <c r="G25" i="17"/>
  <c r="D11" i="17"/>
  <c r="D19" i="17" s="1"/>
  <c r="I34" i="17"/>
  <c r="H39" i="17"/>
  <c r="I13" i="17"/>
  <c r="F37" i="17"/>
  <c r="F35" i="17" s="1"/>
  <c r="F11" i="17"/>
  <c r="F19" i="17" s="1"/>
  <c r="I54" i="17"/>
  <c r="H14" i="17"/>
  <c r="D38" i="17"/>
  <c r="I49" i="17"/>
  <c r="K45" i="17"/>
  <c r="I39" i="17"/>
  <c r="H13" i="17"/>
  <c r="D25" i="17"/>
  <c r="D37" i="17"/>
  <c r="E11" i="17"/>
  <c r="E19" i="17" s="1"/>
  <c r="I18" i="17"/>
  <c r="E33" i="17"/>
  <c r="E32" i="17" s="1"/>
  <c r="H48" i="17"/>
  <c r="L43" i="17"/>
  <c r="G53" i="17"/>
  <c r="I14" i="17"/>
  <c r="I51" i="17"/>
  <c r="K52" i="17"/>
  <c r="I10" i="17"/>
  <c r="K55" i="17"/>
  <c r="F33" i="17"/>
  <c r="F32" i="17" s="1"/>
  <c r="G38" i="17"/>
  <c r="I44" i="17"/>
  <c r="I12" i="17"/>
  <c r="E25" i="17"/>
  <c r="D33" i="17"/>
  <c r="D32" i="17" s="1"/>
  <c r="E37" i="17"/>
  <c r="E35" i="17" s="1"/>
  <c r="J14" i="17"/>
  <c r="J12" i="17"/>
  <c r="J13" i="17"/>
  <c r="J10" i="17"/>
  <c r="J16" i="17"/>
  <c r="J6" i="17"/>
  <c r="J18" i="17"/>
  <c r="L46" i="17"/>
  <c r="J42" i="17"/>
  <c r="L52" i="17"/>
  <c r="L55" i="17"/>
  <c r="J48" i="17"/>
  <c r="J54" i="17"/>
  <c r="J39" i="17"/>
  <c r="L30" i="17"/>
  <c r="J34" i="17"/>
  <c r="L45" i="17"/>
  <c r="J44" i="17"/>
  <c r="J51" i="17"/>
  <c r="J49" i="17"/>
  <c r="K44" i="17"/>
  <c r="L13" i="17"/>
  <c r="K13" i="17"/>
  <c r="H27" i="17"/>
  <c r="K39" i="17"/>
  <c r="L39" i="17"/>
  <c r="L44" i="17"/>
  <c r="J29" i="17"/>
  <c r="J33" i="17"/>
  <c r="I27" i="17"/>
  <c r="I50" i="17"/>
  <c r="L51" i="17"/>
  <c r="J50" i="17"/>
  <c r="I29" i="17"/>
  <c r="J28" i="17"/>
  <c r="J26" i="17"/>
  <c r="L31" i="17"/>
  <c r="K31" i="17"/>
  <c r="H47" i="17"/>
  <c r="H28" i="17"/>
  <c r="L16" i="17"/>
  <c r="K16" i="17"/>
  <c r="H36" i="17"/>
  <c r="K49" i="17"/>
  <c r="L49" i="17"/>
  <c r="I47" i="17"/>
  <c r="I28" i="17"/>
  <c r="K51" i="17"/>
  <c r="L42" i="17"/>
  <c r="K42" i="17"/>
  <c r="L17" i="17"/>
  <c r="K17" i="17"/>
  <c r="L34" i="17"/>
  <c r="K34" i="17"/>
  <c r="L12" i="17"/>
  <c r="K12" i="17"/>
  <c r="L10" i="17"/>
  <c r="K10" i="17"/>
  <c r="L54" i="17"/>
  <c r="K54" i="17"/>
  <c r="H6" i="17"/>
  <c r="J47" i="17"/>
  <c r="H29" i="17"/>
  <c r="J27" i="17"/>
  <c r="I26" i="17"/>
  <c r="L18" i="17"/>
  <c r="K18" i="17"/>
  <c r="H33" i="17"/>
  <c r="H32" i="17" s="1"/>
  <c r="D35" i="17" l="1"/>
  <c r="K48" i="17"/>
  <c r="H38" i="17"/>
  <c r="I38" i="17"/>
  <c r="F53" i="17"/>
  <c r="F56" i="17" s="1"/>
  <c r="F58" i="17" s="1"/>
  <c r="K14" i="17"/>
  <c r="D53" i="17"/>
  <c r="I25" i="17"/>
  <c r="J32" i="17"/>
  <c r="L38" i="17"/>
  <c r="K38" i="17"/>
  <c r="K11" i="17"/>
  <c r="H11" i="17"/>
  <c r="H19" i="17" s="1"/>
  <c r="H37" i="17"/>
  <c r="H35" i="17" s="1"/>
  <c r="E53" i="17"/>
  <c r="E56" i="17" s="1"/>
  <c r="E58" i="17" s="1"/>
  <c r="I33" i="17"/>
  <c r="I32" i="17" s="1"/>
  <c r="I37" i="17"/>
  <c r="I36" i="17"/>
  <c r="I11" i="17"/>
  <c r="I19" i="17" s="1"/>
  <c r="G56" i="17"/>
  <c r="G58" i="17" s="1"/>
  <c r="L14" i="17"/>
  <c r="J11" i="17"/>
  <c r="J19" i="17" s="1"/>
  <c r="J38" i="17"/>
  <c r="J36" i="17"/>
  <c r="J25" i="17"/>
  <c r="J37" i="17"/>
  <c r="L48" i="17"/>
  <c r="K27" i="17"/>
  <c r="L11" i="17"/>
  <c r="L47" i="17"/>
  <c r="K47" i="17"/>
  <c r="H50" i="17"/>
  <c r="K28" i="17"/>
  <c r="L28" i="17"/>
  <c r="L36" i="17"/>
  <c r="K36" i="17"/>
  <c r="L6" i="17"/>
  <c r="K6" i="17"/>
  <c r="H26" i="17"/>
  <c r="H25" i="17" s="1"/>
  <c r="L33" i="17"/>
  <c r="L32" i="17" s="1"/>
  <c r="K33" i="17"/>
  <c r="K32" i="17" s="1"/>
  <c r="L27" i="17"/>
  <c r="L29" i="17"/>
  <c r="K29" i="17"/>
  <c r="D56" i="17" l="1"/>
  <c r="D58" i="17" s="1"/>
  <c r="J53" i="17"/>
  <c r="I35" i="17"/>
  <c r="K19" i="17"/>
  <c r="K37" i="17"/>
  <c r="K35" i="17" s="1"/>
  <c r="I53" i="17"/>
  <c r="J35" i="17"/>
  <c r="L37" i="17"/>
  <c r="L35" i="17" s="1"/>
  <c r="L19" i="17"/>
  <c r="K50" i="17"/>
  <c r="L50" i="17"/>
  <c r="L26" i="17"/>
  <c r="L25" i="17" s="1"/>
  <c r="K26" i="17"/>
  <c r="K25" i="17" s="1"/>
  <c r="J56" i="17" l="1"/>
  <c r="J58" i="17" s="1"/>
  <c r="I56" i="17"/>
  <c r="I58" i="17" s="1"/>
  <c r="H53" i="17"/>
  <c r="H56" i="17" s="1"/>
  <c r="H58" i="17" s="1"/>
  <c r="K53" i="17" l="1"/>
  <c r="K56" i="17" s="1"/>
  <c r="K58" i="17" s="1"/>
  <c r="L53" i="17"/>
  <c r="L56" i="17" s="1"/>
  <c r="L58" i="17" s="1"/>
  <c r="E28" i="4" l="1"/>
  <c r="E29" i="4"/>
  <c r="E521" i="4" l="1"/>
  <c r="E139" i="4"/>
  <c r="E129" i="4"/>
  <c r="E108" i="4"/>
  <c r="E95" i="4"/>
  <c r="E94" i="4"/>
  <c r="E87" i="4"/>
  <c r="E81" i="4"/>
  <c r="E80" i="4"/>
  <c r="E79" i="4"/>
  <c r="E78" i="4"/>
  <c r="E77" i="4"/>
  <c r="E70" i="4"/>
  <c r="E49" i="4"/>
  <c r="E33" i="4"/>
  <c r="E563" i="4"/>
  <c r="E479" i="4"/>
  <c r="E475" i="4"/>
  <c r="E474" i="4"/>
  <c r="E471" i="4"/>
  <c r="E468" i="4"/>
  <c r="E384" i="4"/>
  <c r="E360" i="4"/>
  <c r="E328" i="4"/>
  <c r="E327" i="4"/>
  <c r="E306" i="4"/>
  <c r="E287" i="4"/>
  <c r="E285" i="4"/>
  <c r="E284" i="4"/>
  <c r="E231" i="4"/>
  <c r="E229" i="4"/>
  <c r="E227" i="4"/>
  <c r="E225" i="4"/>
  <c r="E223" i="4"/>
  <c r="E219" i="4"/>
  <c r="E217" i="4"/>
  <c r="E215" i="4"/>
  <c r="E168" i="4"/>
  <c r="E167" i="4"/>
  <c r="E166" i="4"/>
  <c r="E164" i="4"/>
  <c r="E165" i="4" l="1"/>
  <c r="E283" i="4"/>
  <c r="E31" i="4"/>
  <c r="E181" i="4" l="1"/>
  <c r="E45" i="4" l="1"/>
  <c r="E400" i="4" l="1"/>
  <c r="E396" i="4"/>
  <c r="E392" i="4"/>
  <c r="E427" i="4"/>
  <c r="E418" i="4"/>
  <c r="E40" i="4"/>
  <c r="E585" i="4"/>
  <c r="E584" i="4"/>
  <c r="E583" i="4"/>
  <c r="E581" i="4"/>
  <c r="E580" i="4"/>
  <c r="E579" i="4"/>
  <c r="E573" i="4"/>
  <c r="E572" i="4"/>
  <c r="E571" i="4"/>
  <c r="E570" i="4"/>
  <c r="E569" i="4"/>
  <c r="E568" i="4"/>
  <c r="E567" i="4"/>
  <c r="E566" i="4"/>
  <c r="E564" i="4"/>
  <c r="E561" i="4"/>
  <c r="E560" i="4"/>
  <c r="E559" i="4"/>
  <c r="E558" i="4"/>
  <c r="E557" i="4"/>
  <c r="E556" i="4"/>
  <c r="E555" i="4"/>
  <c r="E554" i="4"/>
  <c r="E552" i="4"/>
  <c r="E550" i="4"/>
  <c r="E549" i="4"/>
  <c r="E546" i="4"/>
  <c r="E545" i="4"/>
  <c r="E543" i="4"/>
  <c r="E513" i="4"/>
  <c r="E509" i="4"/>
  <c r="E508" i="4"/>
  <c r="E505" i="4"/>
  <c r="E504" i="4"/>
  <c r="E489" i="4"/>
  <c r="E488" i="4"/>
  <c r="E487" i="4"/>
  <c r="E486" i="4"/>
  <c r="E483" i="4"/>
  <c r="E482" i="4"/>
  <c r="E481" i="4"/>
  <c r="E477" i="4"/>
  <c r="E476" i="4"/>
  <c r="E467" i="4"/>
  <c r="E466" i="4"/>
  <c r="E465" i="4"/>
  <c r="E462" i="4"/>
  <c r="E461" i="4"/>
  <c r="E460" i="4"/>
  <c r="E459" i="4"/>
  <c r="E458" i="4"/>
  <c r="E457" i="4"/>
  <c r="E455" i="4"/>
  <c r="E454" i="4"/>
  <c r="E453" i="4"/>
  <c r="E452" i="4"/>
  <c r="E451" i="4"/>
  <c r="E450" i="4"/>
  <c r="E449" i="4"/>
  <c r="E448" i="4"/>
  <c r="E441" i="4"/>
  <c r="E440" i="4"/>
  <c r="E435" i="4"/>
  <c r="E434" i="4"/>
  <c r="E430" i="4"/>
  <c r="E409" i="4"/>
  <c r="E385" i="4"/>
  <c r="E375" i="4"/>
  <c r="E373" i="4"/>
  <c r="E372" i="4"/>
  <c r="E371" i="4"/>
  <c r="E369" i="4"/>
  <c r="E367" i="4"/>
  <c r="E366" i="4"/>
  <c r="E364" i="4"/>
  <c r="E363" i="4"/>
  <c r="E358" i="4"/>
  <c r="E357" i="4"/>
  <c r="E356" i="4"/>
  <c r="E353" i="4"/>
  <c r="E348" i="4"/>
  <c r="E346" i="4"/>
  <c r="E342" i="4"/>
  <c r="E340" i="4"/>
  <c r="E339" i="4"/>
  <c r="E337" i="4"/>
  <c r="E336" i="4"/>
  <c r="E335" i="4"/>
  <c r="E333" i="4"/>
  <c r="E332" i="4"/>
  <c r="E329" i="4"/>
  <c r="E326" i="4"/>
  <c r="E324" i="4"/>
  <c r="E323" i="4"/>
  <c r="E322" i="4"/>
  <c r="E320" i="4"/>
  <c r="E319" i="4"/>
  <c r="E315" i="4"/>
  <c r="E314" i="4"/>
  <c r="E311" i="4"/>
  <c r="E309" i="4"/>
  <c r="E303" i="4"/>
  <c r="E302" i="4"/>
  <c r="E301" i="4"/>
  <c r="E294" i="4"/>
  <c r="E293" i="4"/>
  <c r="E292" i="4"/>
  <c r="E280" i="4"/>
  <c r="E279" i="4"/>
  <c r="E278" i="4"/>
  <c r="E276" i="4"/>
  <c r="E275" i="4"/>
  <c r="E274" i="4"/>
  <c r="E273" i="4"/>
  <c r="E272" i="4"/>
  <c r="E270" i="4"/>
  <c r="E269" i="4"/>
  <c r="E267" i="4"/>
  <c r="E266" i="4"/>
  <c r="E263" i="4"/>
  <c r="E262" i="4"/>
  <c r="E261" i="4"/>
  <c r="E260" i="4"/>
  <c r="E259" i="4"/>
  <c r="E257" i="4"/>
  <c r="E256" i="4"/>
  <c r="E255" i="4"/>
  <c r="E254" i="4"/>
  <c r="E253" i="4"/>
  <c r="E251" i="4"/>
  <c r="E250" i="4"/>
  <c r="E246" i="4"/>
  <c r="E245" i="4"/>
  <c r="E244" i="4"/>
  <c r="E241" i="4"/>
  <c r="E240" i="4"/>
  <c r="E239" i="4"/>
  <c r="E235" i="4"/>
  <c r="E234" i="4"/>
  <c r="E233" i="4"/>
  <c r="E230" i="4"/>
  <c r="E228" i="4"/>
  <c r="E226" i="4"/>
  <c r="E224" i="4"/>
  <c r="E222" i="4"/>
  <c r="E218" i="4"/>
  <c r="E216" i="4"/>
  <c r="E197" i="4"/>
  <c r="E194" i="4"/>
  <c r="E193" i="4"/>
  <c r="E192" i="4"/>
  <c r="E190" i="4"/>
  <c r="E189" i="4"/>
  <c r="E188" i="4"/>
  <c r="E187" i="4"/>
  <c r="E186" i="4"/>
  <c r="E179" i="4"/>
  <c r="E177" i="4"/>
  <c r="E176" i="4"/>
  <c r="E175" i="4"/>
  <c r="E174" i="4"/>
  <c r="E172" i="4"/>
  <c r="E171" i="4"/>
  <c r="E170" i="4"/>
  <c r="E163" i="4"/>
  <c r="E383" i="4" l="1"/>
  <c r="E220" i="4"/>
  <c r="E295" i="4"/>
  <c r="E297" i="4"/>
  <c r="E312" i="4"/>
  <c r="E343" i="4"/>
  <c r="E359" i="4"/>
  <c r="E444" i="4"/>
  <c r="E206" i="4"/>
  <c r="E210" i="4"/>
  <c r="E242" i="4"/>
  <c r="E268" i="4"/>
  <c r="E288" i="4"/>
  <c r="E432" i="4"/>
  <c r="E478" i="4"/>
  <c r="E236" i="4"/>
  <c r="E289" i="4"/>
  <c r="E298" i="4"/>
  <c r="E313" i="4"/>
  <c r="E407" i="4"/>
  <c r="E433" i="4"/>
  <c r="E445" i="4"/>
  <c r="E185" i="4"/>
  <c r="E316" i="4"/>
  <c r="E169" i="4"/>
  <c r="E252" i="4"/>
  <c r="E258" i="4"/>
  <c r="E382" i="4"/>
  <c r="E553" i="4"/>
  <c r="E113" i="1"/>
  <c r="E115" i="1"/>
  <c r="E221" i="4"/>
  <c r="E334" i="4"/>
  <c r="E365" i="4"/>
  <c r="E374" i="4"/>
  <c r="E447" i="4"/>
  <c r="E470" i="4"/>
  <c r="E506" i="4"/>
  <c r="E162" i="4"/>
  <c r="E173" i="4"/>
  <c r="E290" i="4"/>
  <c r="E296" i="4"/>
  <c r="E349" i="4"/>
  <c r="E355" i="4"/>
  <c r="E429" i="4"/>
  <c r="E183" i="4"/>
  <c r="E195" i="4"/>
  <c r="E196" i="4"/>
  <c r="E198" i="4"/>
  <c r="E203" i="4"/>
  <c r="E204" i="4"/>
  <c r="E205" i="4"/>
  <c r="E237" i="4"/>
  <c r="E247" i="4"/>
  <c r="E249" i="4"/>
  <c r="E265" i="4"/>
  <c r="E271" i="4"/>
  <c r="E281" i="4"/>
  <c r="E286" i="4"/>
  <c r="E304" i="4"/>
  <c r="E58" i="1"/>
  <c r="E370" i="4"/>
  <c r="E380" i="4"/>
  <c r="E408" i="4"/>
  <c r="E439" i="4"/>
  <c r="E472" i="4"/>
  <c r="E114" i="1"/>
  <c r="E15" i="1"/>
  <c r="E456" i="4"/>
  <c r="E507" i="4"/>
  <c r="E96" i="1"/>
  <c r="E104" i="1"/>
  <c r="E548" i="4"/>
  <c r="E565" i="4"/>
  <c r="E582" i="4"/>
  <c r="E117" i="1"/>
  <c r="E34" i="4"/>
  <c r="E48" i="4"/>
  <c r="E51" i="4"/>
  <c r="E58" i="4"/>
  <c r="E109" i="4"/>
  <c r="E114" i="4"/>
  <c r="E116" i="4"/>
  <c r="E118" i="4"/>
  <c r="E123" i="4"/>
  <c r="E132" i="4"/>
  <c r="E142" i="4"/>
  <c r="E144" i="4"/>
  <c r="E524" i="4"/>
  <c r="E526" i="4"/>
  <c r="E528" i="4"/>
  <c r="E38" i="4"/>
  <c r="E43" i="4"/>
  <c r="E54" i="4"/>
  <c r="E61" i="4"/>
  <c r="E63" i="4"/>
  <c r="E72" i="4"/>
  <c r="E74" i="4"/>
  <c r="E76" i="4"/>
  <c r="E83" i="4"/>
  <c r="E85" i="4"/>
  <c r="E89" i="4"/>
  <c r="E91" i="4"/>
  <c r="E93" i="4"/>
  <c r="E96" i="4"/>
  <c r="E107" i="4"/>
  <c r="E121" i="4"/>
  <c r="E126" i="4"/>
  <c r="E137" i="4"/>
  <c r="E138" i="4"/>
  <c r="E148" i="4"/>
  <c r="E150" i="4"/>
  <c r="E152" i="4"/>
  <c r="E498" i="4"/>
  <c r="E500" i="4"/>
  <c r="E502" i="4"/>
  <c r="E519" i="4"/>
  <c r="E534" i="4"/>
  <c r="E536" i="4"/>
  <c r="E538" i="4"/>
  <c r="E540" i="4"/>
  <c r="E52" i="4"/>
  <c r="E57" i="4"/>
  <c r="E69" i="4"/>
  <c r="E86" i="4"/>
  <c r="E102" i="4"/>
  <c r="E110" i="4"/>
  <c r="E113" i="4"/>
  <c r="E115" i="4"/>
  <c r="E117" i="4"/>
  <c r="E119" i="4"/>
  <c r="E124" i="4"/>
  <c r="E143" i="4"/>
  <c r="E494" i="4"/>
  <c r="E517" i="4"/>
  <c r="E525" i="4"/>
  <c r="E527" i="4"/>
  <c r="E529" i="4"/>
  <c r="E39" i="4"/>
  <c r="E42" i="4"/>
  <c r="E55" i="4"/>
  <c r="E60" i="4"/>
  <c r="E64" i="4"/>
  <c r="E71" i="4"/>
  <c r="E73" i="4"/>
  <c r="E75" i="4"/>
  <c r="E88" i="4"/>
  <c r="E90" i="4"/>
  <c r="E92" i="4"/>
  <c r="E97" i="4"/>
  <c r="E100" i="4"/>
  <c r="E106" i="4"/>
  <c r="E136" i="4"/>
  <c r="E146" i="4"/>
  <c r="E149" i="4"/>
  <c r="E151" i="4"/>
  <c r="E499" i="4"/>
  <c r="E501" i="4"/>
  <c r="E512" i="4"/>
  <c r="E532" i="4"/>
  <c r="E535" i="4"/>
  <c r="E537" i="4"/>
  <c r="E539" i="4"/>
  <c r="E541" i="4"/>
  <c r="E338" i="4"/>
  <c r="E530" i="4"/>
  <c r="E522" i="4"/>
  <c r="E437" i="4"/>
  <c r="E379" i="4"/>
  <c r="E352" i="4"/>
  <c r="E212" i="4"/>
  <c r="E308" i="4"/>
  <c r="E362" i="4"/>
  <c r="E484" i="4"/>
  <c r="E211" i="4"/>
  <c r="E485" i="4"/>
  <c r="E131" i="4"/>
  <c r="E180" i="4"/>
  <c r="E341" i="4"/>
  <c r="E300" i="4"/>
  <c r="E377" i="4"/>
  <c r="E325" i="4"/>
  <c r="E291" i="4" l="1"/>
  <c r="E238" i="4"/>
  <c r="E46" i="1" s="1"/>
  <c r="E503" i="4"/>
  <c r="E473" i="4"/>
  <c r="E83" i="1" s="1"/>
  <c r="E277" i="4"/>
  <c r="E431" i="4"/>
  <c r="E442" i="4"/>
  <c r="E443" i="4"/>
  <c r="E310" i="4"/>
  <c r="E133" i="4"/>
  <c r="E101" i="1"/>
  <c r="E111" i="4"/>
  <c r="E495" i="4"/>
  <c r="E33" i="1"/>
  <c r="E82" i="4"/>
  <c r="E68" i="4"/>
  <c r="E53" i="4"/>
  <c r="E50" i="4" s="1"/>
  <c r="E141" i="4"/>
  <c r="E116" i="1"/>
  <c r="E91" i="1"/>
  <c r="E74" i="1"/>
  <c r="E52" i="1"/>
  <c r="E264" i="4"/>
  <c r="E202" i="4"/>
  <c r="E191" i="4"/>
  <c r="E354" i="4"/>
  <c r="E368" i="4"/>
  <c r="E232" i="4"/>
  <c r="E73" i="1"/>
  <c r="E95" i="1"/>
  <c r="E514" i="4"/>
  <c r="E135" i="4"/>
  <c r="E105" i="4"/>
  <c r="E41" i="4"/>
  <c r="E122" i="4"/>
  <c r="E19" i="1"/>
  <c r="E248" i="4"/>
  <c r="E406" i="4"/>
  <c r="E361" i="4"/>
  <c r="E378" i="4"/>
  <c r="E32" i="4"/>
  <c r="E156" i="4"/>
  <c r="E14" i="1"/>
  <c r="E496" i="4"/>
  <c r="E493" i="4" s="1"/>
  <c r="E56" i="4"/>
  <c r="E46" i="4"/>
  <c r="E13" i="1"/>
  <c r="E155" i="4"/>
  <c r="E480" i="4"/>
  <c r="E79" i="1"/>
  <c r="E282" i="4"/>
  <c r="E51" i="1"/>
  <c r="E182" i="4"/>
  <c r="E62" i="1"/>
  <c r="E209" i="4"/>
  <c r="E23" i="1"/>
  <c r="E112" i="4"/>
  <c r="E101" i="4"/>
  <c r="E20" i="1"/>
  <c r="E533" i="4"/>
  <c r="E497" i="4"/>
  <c r="E154" i="4"/>
  <c r="E22" i="1"/>
  <c r="E523" i="4"/>
  <c r="E562" i="4"/>
  <c r="E54" i="1"/>
  <c r="E82" i="1"/>
  <c r="E321" i="4"/>
  <c r="E243" i="4"/>
  <c r="E428" i="4"/>
  <c r="E161" i="4"/>
  <c r="E446" i="4"/>
  <c r="E78" i="1"/>
  <c r="E551" i="4"/>
  <c r="E381" i="4"/>
  <c r="E49" i="1"/>
  <c r="E62" i="4"/>
  <c r="E140" i="4"/>
  <c r="E214" i="4"/>
  <c r="E345" i="4"/>
  <c r="E318" i="4"/>
  <c r="E469" i="4"/>
  <c r="E147" i="4"/>
  <c r="E305" i="4"/>
  <c r="E75" i="1" l="1"/>
  <c r="E72" i="1" s="1"/>
  <c r="E438" i="4"/>
  <c r="E436" i="4" s="1"/>
  <c r="E76" i="1"/>
  <c r="E520" i="4"/>
  <c r="E178" i="4"/>
  <c r="E317" i="4"/>
  <c r="E213" i="4"/>
  <c r="E57" i="1"/>
  <c r="E510" i="4"/>
  <c r="E90" i="1"/>
  <c r="E24" i="1"/>
  <c r="E59" i="4"/>
  <c r="E145" i="4"/>
  <c r="E30" i="4"/>
  <c r="E48" i="1"/>
  <c r="E29" i="1"/>
  <c r="E299" i="4"/>
  <c r="E201" i="4"/>
  <c r="E37" i="4"/>
  <c r="E531" i="4"/>
  <c r="E77" i="1"/>
  <c r="E71" i="1"/>
  <c r="E376" i="4"/>
  <c r="E21" i="1"/>
  <c r="E344" i="4"/>
  <c r="E153" i="4"/>
  <c r="E28" i="1"/>
  <c r="E43" i="1"/>
  <c r="E53" i="1"/>
  <c r="E84" i="1"/>
  <c r="E44" i="4"/>
  <c r="E99" i="4"/>
  <c r="E97" i="1"/>
  <c r="E351" i="4"/>
  <c r="E45" i="1"/>
  <c r="E40" i="1"/>
  <c r="E50" i="1"/>
  <c r="E67" i="4"/>
  <c r="E130" i="4"/>
  <c r="E464" i="4"/>
  <c r="E47" i="1"/>
  <c r="E547" i="4"/>
  <c r="E16" i="1"/>
  <c r="E134" i="4"/>
  <c r="E63" i="1"/>
  <c r="E31" i="1"/>
  <c r="E127" i="4"/>
  <c r="E160" i="4" l="1"/>
  <c r="E159" i="4" s="1"/>
  <c r="E18" i="1"/>
  <c r="E518" i="4"/>
  <c r="E516" i="4" s="1"/>
  <c r="E128" i="4"/>
  <c r="E125" i="4" s="1"/>
  <c r="E544" i="4"/>
  <c r="E61" i="1"/>
  <c r="E34" i="1"/>
  <c r="E36" i="4"/>
  <c r="E12" i="1"/>
  <c r="E27" i="4"/>
  <c r="E307" i="4"/>
  <c r="E200" i="4" s="1"/>
  <c r="E84" i="4"/>
  <c r="E64" i="1"/>
  <c r="E42" i="1"/>
  <c r="E44" i="1"/>
  <c r="E17" i="1"/>
  <c r="E32" i="1"/>
  <c r="E92" i="1"/>
  <c r="E81" i="1"/>
  <c r="E463" i="4"/>
  <c r="E55" i="1"/>
  <c r="E25" i="1"/>
  <c r="E39" i="1"/>
  <c r="H389" i="2"/>
  <c r="E102" i="1" l="1"/>
  <c r="E100" i="1" s="1"/>
  <c r="E38" i="1"/>
  <c r="E80" i="1"/>
  <c r="E11" i="1"/>
  <c r="E66" i="4"/>
  <c r="E35" i="4"/>
  <c r="E120" i="4"/>
  <c r="E26" i="4"/>
  <c r="E105" i="1"/>
  <c r="E542" i="4"/>
  <c r="E56" i="1"/>
  <c r="E103" i="1" l="1"/>
  <c r="E10" i="1"/>
  <c r="E25" i="4"/>
  <c r="E41" i="1"/>
  <c r="E574" i="4"/>
  <c r="E30" i="1"/>
  <c r="E27" i="1"/>
  <c r="E65" i="4"/>
  <c r="E106" i="1" l="1"/>
  <c r="E9" i="1"/>
  <c r="E157" i="4"/>
  <c r="E26" i="1"/>
  <c r="E35" i="1" l="1"/>
  <c r="E350" i="4" l="1"/>
  <c r="E347" i="4" l="1"/>
  <c r="E331" i="4" l="1"/>
  <c r="E330" i="4" l="1"/>
  <c r="E60" i="1"/>
  <c r="E59" i="1" l="1"/>
  <c r="E199" i="4"/>
  <c r="E578" i="4" l="1"/>
  <c r="E577" i="4" l="1"/>
  <c r="E112" i="1"/>
  <c r="E111" i="1" l="1"/>
  <c r="E586" i="4"/>
  <c r="E118" i="1" l="1"/>
  <c r="E413" i="4" l="1"/>
  <c r="E391" i="4"/>
  <c r="E404" i="4"/>
  <c r="E417" i="4" l="1"/>
  <c r="E422" i="4" l="1"/>
  <c r="E395" i="4"/>
  <c r="E412" i="4"/>
  <c r="E394" i="4"/>
  <c r="E426" i="4"/>
  <c r="E399" i="4"/>
  <c r="E393" i="4" l="1"/>
  <c r="E416" i="4"/>
  <c r="E425" i="4"/>
  <c r="E390" i="4"/>
  <c r="E403" i="4"/>
  <c r="E398" i="4"/>
  <c r="E411" i="4"/>
  <c r="E421" i="4" l="1"/>
  <c r="E420" i="4" s="1"/>
  <c r="E397" i="4"/>
  <c r="E424" i="4"/>
  <c r="E402" i="4"/>
  <c r="E415" i="4"/>
  <c r="H390" i="2"/>
  <c r="H391" i="2" s="1"/>
  <c r="E389" i="4"/>
  <c r="E67" i="1"/>
  <c r="E70" i="1" l="1"/>
  <c r="E388" i="4"/>
  <c r="E66" i="1"/>
  <c r="E68" i="1"/>
  <c r="E69" i="1"/>
  <c r="E419" i="4"/>
  <c r="E401" i="4"/>
  <c r="E410" i="4"/>
  <c r="E387" i="4" l="1"/>
  <c r="E65" i="1"/>
  <c r="E85" i="1" l="1"/>
  <c r="E386" i="4"/>
  <c r="E491" i="4" l="1"/>
  <c r="E87" i="1"/>
  <c r="E108" i="1" l="1"/>
  <c r="E575" i="4"/>
  <c r="E587" i="4" l="1"/>
  <c r="E120" i="1"/>
  <c r="D521" i="4" l="1"/>
  <c r="D139" i="4"/>
  <c r="F139" i="4" s="1"/>
  <c r="D129" i="4"/>
  <c r="F129" i="4" s="1"/>
  <c r="D108" i="4"/>
  <c r="F108" i="4" s="1"/>
  <c r="D95" i="4"/>
  <c r="F95" i="4" s="1"/>
  <c r="D94" i="4"/>
  <c r="F94" i="4" s="1"/>
  <c r="D87" i="4"/>
  <c r="F87" i="4" s="1"/>
  <c r="D81" i="4"/>
  <c r="F81" i="4" s="1"/>
  <c r="D80" i="4"/>
  <c r="F80" i="4" s="1"/>
  <c r="D79" i="4"/>
  <c r="F79" i="4" s="1"/>
  <c r="D78" i="4"/>
  <c r="F78" i="4" s="1"/>
  <c r="D77" i="4"/>
  <c r="F77" i="4" s="1"/>
  <c r="D70" i="4"/>
  <c r="F70" i="4" s="1"/>
  <c r="D49" i="4"/>
  <c r="F49" i="4" s="1"/>
  <c r="D33" i="4"/>
  <c r="F33" i="4" s="1"/>
  <c r="D31" i="4"/>
  <c r="D563" i="4"/>
  <c r="D479" i="4"/>
  <c r="F479" i="4" s="1"/>
  <c r="D475" i="4"/>
  <c r="F475" i="4" s="1"/>
  <c r="D474" i="4"/>
  <c r="D471" i="4"/>
  <c r="F471" i="4" s="1"/>
  <c r="D468" i="4"/>
  <c r="F468" i="4" s="1"/>
  <c r="D384" i="4"/>
  <c r="F384" i="4" s="1"/>
  <c r="D360" i="4"/>
  <c r="F360" i="4" s="1"/>
  <c r="D328" i="4"/>
  <c r="F328" i="4" s="1"/>
  <c r="D327" i="4"/>
  <c r="F327" i="4" s="1"/>
  <c r="D306" i="4"/>
  <c r="F306" i="4" s="1"/>
  <c r="D287" i="4"/>
  <c r="F287" i="4" s="1"/>
  <c r="D285" i="4"/>
  <c r="F285" i="4" s="1"/>
  <c r="D284" i="4"/>
  <c r="D231" i="4"/>
  <c r="F231" i="4" s="1"/>
  <c r="D229" i="4"/>
  <c r="F229" i="4" s="1"/>
  <c r="D227" i="4"/>
  <c r="F227" i="4" s="1"/>
  <c r="D225" i="4"/>
  <c r="F225" i="4" s="1"/>
  <c r="D223" i="4"/>
  <c r="F223" i="4" s="1"/>
  <c r="D219" i="4"/>
  <c r="F219" i="4" s="1"/>
  <c r="D217" i="4"/>
  <c r="F217" i="4" s="1"/>
  <c r="D215" i="4"/>
  <c r="F215" i="4" s="1"/>
  <c r="D168" i="4"/>
  <c r="F168" i="4" s="1"/>
  <c r="D167" i="4"/>
  <c r="F167" i="4" s="1"/>
  <c r="D166" i="4"/>
  <c r="D164" i="4"/>
  <c r="F164" i="4" s="1"/>
  <c r="D283" i="4" l="1"/>
  <c r="F284" i="4"/>
  <c r="D165" i="4"/>
  <c r="F165" i="4" s="1"/>
  <c r="F166" i="4"/>
  <c r="F563" i="4"/>
  <c r="F474" i="4"/>
  <c r="F521" i="4"/>
  <c r="F31" i="4"/>
  <c r="F283" i="4" l="1"/>
  <c r="D181" i="4" l="1"/>
  <c r="F181" i="4" s="1"/>
  <c r="D45" i="4" l="1"/>
  <c r="F45" i="4" l="1"/>
  <c r="D400" i="4" l="1"/>
  <c r="F400" i="4" s="1"/>
  <c r="D396" i="4"/>
  <c r="F396" i="4" s="1"/>
  <c r="D392" i="4"/>
  <c r="F392" i="4" s="1"/>
  <c r="D427" i="4"/>
  <c r="F427" i="4" s="1"/>
  <c r="D418" i="4"/>
  <c r="F418" i="4" s="1"/>
  <c r="D40" i="4"/>
  <c r="D585" i="4"/>
  <c r="D584" i="4"/>
  <c r="F584" i="4" s="1"/>
  <c r="D583" i="4"/>
  <c r="D581" i="4"/>
  <c r="D580" i="4"/>
  <c r="D579" i="4"/>
  <c r="D573" i="4"/>
  <c r="F573" i="4" s="1"/>
  <c r="D572" i="4"/>
  <c r="F572" i="4" s="1"/>
  <c r="D571" i="4"/>
  <c r="F571" i="4" s="1"/>
  <c r="D570" i="4"/>
  <c r="F570" i="4" s="1"/>
  <c r="D569" i="4"/>
  <c r="F569" i="4" s="1"/>
  <c r="D568" i="4"/>
  <c r="F568" i="4" s="1"/>
  <c r="D567" i="4"/>
  <c r="F567" i="4" s="1"/>
  <c r="D566" i="4"/>
  <c r="D564" i="4"/>
  <c r="D561" i="4"/>
  <c r="F561" i="4" s="1"/>
  <c r="D560" i="4"/>
  <c r="F560" i="4" s="1"/>
  <c r="D559" i="4"/>
  <c r="F559" i="4" s="1"/>
  <c r="D558" i="4"/>
  <c r="F558" i="4" s="1"/>
  <c r="D557" i="4"/>
  <c r="F557" i="4" s="1"/>
  <c r="D556" i="4"/>
  <c r="F556" i="4" s="1"/>
  <c r="D555" i="4"/>
  <c r="F555" i="4" s="1"/>
  <c r="D554" i="4"/>
  <c r="D552" i="4"/>
  <c r="D550" i="4"/>
  <c r="F550" i="4" s="1"/>
  <c r="D549" i="4"/>
  <c r="D546" i="4"/>
  <c r="F546" i="4" s="1"/>
  <c r="D545" i="4"/>
  <c r="D543" i="4"/>
  <c r="D513" i="4"/>
  <c r="D509" i="4"/>
  <c r="F509" i="4" s="1"/>
  <c r="D508" i="4"/>
  <c r="D505" i="4"/>
  <c r="F505" i="4" s="1"/>
  <c r="D504" i="4"/>
  <c r="D489" i="4"/>
  <c r="F489" i="4" s="1"/>
  <c r="D488" i="4"/>
  <c r="F488" i="4" s="1"/>
  <c r="D487" i="4"/>
  <c r="F487" i="4" s="1"/>
  <c r="D486" i="4"/>
  <c r="F486" i="4" s="1"/>
  <c r="D483" i="4"/>
  <c r="F483" i="4" s="1"/>
  <c r="D482" i="4"/>
  <c r="F482" i="4" s="1"/>
  <c r="D481" i="4"/>
  <c r="D478" i="4"/>
  <c r="F478" i="4" s="1"/>
  <c r="D477" i="4"/>
  <c r="F477" i="4" s="1"/>
  <c r="D476" i="4"/>
  <c r="D467" i="4"/>
  <c r="F467" i="4" s="1"/>
  <c r="D466" i="4"/>
  <c r="F466" i="4" s="1"/>
  <c r="D465" i="4"/>
  <c r="D462" i="4"/>
  <c r="F462" i="4" s="1"/>
  <c r="D461" i="4"/>
  <c r="F461" i="4" s="1"/>
  <c r="D460" i="4"/>
  <c r="F460" i="4" s="1"/>
  <c r="D459" i="4"/>
  <c r="F459" i="4" s="1"/>
  <c r="D458" i="4"/>
  <c r="F458" i="4" s="1"/>
  <c r="D457" i="4"/>
  <c r="D455" i="4"/>
  <c r="F455" i="4" s="1"/>
  <c r="D454" i="4"/>
  <c r="F454" i="4" s="1"/>
  <c r="D453" i="4"/>
  <c r="F453" i="4" s="1"/>
  <c r="D452" i="4"/>
  <c r="F452" i="4" s="1"/>
  <c r="D451" i="4"/>
  <c r="F451" i="4" s="1"/>
  <c r="D450" i="4"/>
  <c r="F450" i="4" s="1"/>
  <c r="D449" i="4"/>
  <c r="F449" i="4" s="1"/>
  <c r="D448" i="4"/>
  <c r="D441" i="4"/>
  <c r="F441" i="4" s="1"/>
  <c r="D440" i="4"/>
  <c r="D435" i="4"/>
  <c r="F435" i="4" s="1"/>
  <c r="D434" i="4"/>
  <c r="F434" i="4" s="1"/>
  <c r="D430" i="4"/>
  <c r="F430" i="4" s="1"/>
  <c r="D409" i="4"/>
  <c r="F409" i="4" s="1"/>
  <c r="D385" i="4"/>
  <c r="F385" i="4" s="1"/>
  <c r="D383" i="4"/>
  <c r="F383" i="4" s="1"/>
  <c r="D375" i="4"/>
  <c r="F375" i="4" s="1"/>
  <c r="D373" i="4"/>
  <c r="F373" i="4" s="1"/>
  <c r="D372" i="4"/>
  <c r="F372" i="4" s="1"/>
  <c r="D371" i="4"/>
  <c r="F371" i="4" s="1"/>
  <c r="D369" i="4"/>
  <c r="D367" i="4"/>
  <c r="F367" i="4" s="1"/>
  <c r="D366" i="4"/>
  <c r="D364" i="4"/>
  <c r="F364" i="4" s="1"/>
  <c r="D363" i="4"/>
  <c r="F363" i="4" s="1"/>
  <c r="D358" i="4"/>
  <c r="F358" i="4" s="1"/>
  <c r="D357" i="4"/>
  <c r="F357" i="4" s="1"/>
  <c r="D356" i="4"/>
  <c r="F356" i="4" s="1"/>
  <c r="D353" i="4"/>
  <c r="F353" i="4" s="1"/>
  <c r="D348" i="4"/>
  <c r="D346" i="4"/>
  <c r="F346" i="4" s="1"/>
  <c r="D342" i="4"/>
  <c r="F342" i="4" s="1"/>
  <c r="D340" i="4"/>
  <c r="F340" i="4" s="1"/>
  <c r="D339" i="4"/>
  <c r="F339" i="4" s="1"/>
  <c r="D337" i="4"/>
  <c r="F337" i="4" s="1"/>
  <c r="D336" i="4"/>
  <c r="F336" i="4" s="1"/>
  <c r="D335" i="4"/>
  <c r="D333" i="4"/>
  <c r="F333" i="4" s="1"/>
  <c r="D332" i="4"/>
  <c r="D329" i="4"/>
  <c r="D326" i="4"/>
  <c r="F326" i="4" s="1"/>
  <c r="D324" i="4"/>
  <c r="F324" i="4" s="1"/>
  <c r="D323" i="4"/>
  <c r="F323" i="4" s="1"/>
  <c r="D322" i="4"/>
  <c r="D320" i="4"/>
  <c r="F320" i="4" s="1"/>
  <c r="D319" i="4"/>
  <c r="F319" i="4" s="1"/>
  <c r="D315" i="4"/>
  <c r="F315" i="4" s="1"/>
  <c r="D314" i="4"/>
  <c r="F314" i="4" s="1"/>
  <c r="D311" i="4"/>
  <c r="D309" i="4"/>
  <c r="F309" i="4" s="1"/>
  <c r="D303" i="4"/>
  <c r="F303" i="4" s="1"/>
  <c r="D302" i="4"/>
  <c r="F302" i="4" s="1"/>
  <c r="D301" i="4"/>
  <c r="F301" i="4" s="1"/>
  <c r="D297" i="4"/>
  <c r="F297" i="4" s="1"/>
  <c r="D295" i="4"/>
  <c r="F295" i="4" s="1"/>
  <c r="D294" i="4"/>
  <c r="F294" i="4" s="1"/>
  <c r="D293" i="4"/>
  <c r="F293" i="4" s="1"/>
  <c r="D292" i="4"/>
  <c r="D280" i="4"/>
  <c r="F280" i="4" s="1"/>
  <c r="D279" i="4"/>
  <c r="F279" i="4" s="1"/>
  <c r="D278" i="4"/>
  <c r="D276" i="4"/>
  <c r="F276" i="4" s="1"/>
  <c r="D275" i="4"/>
  <c r="F275" i="4" s="1"/>
  <c r="D274" i="4"/>
  <c r="F274" i="4" s="1"/>
  <c r="D273" i="4"/>
  <c r="F273" i="4" s="1"/>
  <c r="D272" i="4"/>
  <c r="D270" i="4"/>
  <c r="F270" i="4" s="1"/>
  <c r="D269" i="4"/>
  <c r="F269" i="4" s="1"/>
  <c r="D267" i="4"/>
  <c r="F267" i="4" s="1"/>
  <c r="D266" i="4"/>
  <c r="F266" i="4" s="1"/>
  <c r="D263" i="4"/>
  <c r="F263" i="4" s="1"/>
  <c r="D262" i="4"/>
  <c r="F262" i="4" s="1"/>
  <c r="D261" i="4"/>
  <c r="F261" i="4" s="1"/>
  <c r="D260" i="4"/>
  <c r="F260" i="4" s="1"/>
  <c r="D259" i="4"/>
  <c r="D257" i="4"/>
  <c r="F257" i="4" s="1"/>
  <c r="D256" i="4"/>
  <c r="F256" i="4" s="1"/>
  <c r="D255" i="4"/>
  <c r="F255" i="4" s="1"/>
  <c r="D254" i="4"/>
  <c r="F254" i="4" s="1"/>
  <c r="D253" i="4"/>
  <c r="D251" i="4"/>
  <c r="F251" i="4" s="1"/>
  <c r="D250" i="4"/>
  <c r="F250" i="4" s="1"/>
  <c r="D246" i="4"/>
  <c r="F246" i="4" s="1"/>
  <c r="D245" i="4"/>
  <c r="F245" i="4" s="1"/>
  <c r="D244" i="4"/>
  <c r="D241" i="4"/>
  <c r="F241" i="4" s="1"/>
  <c r="D240" i="4"/>
  <c r="F240" i="4" s="1"/>
  <c r="D239" i="4"/>
  <c r="D235" i="4"/>
  <c r="F235" i="4" s="1"/>
  <c r="D234" i="4"/>
  <c r="F234" i="4" s="1"/>
  <c r="D233" i="4"/>
  <c r="D230" i="4"/>
  <c r="F230" i="4" s="1"/>
  <c r="D228" i="4"/>
  <c r="F228" i="4" s="1"/>
  <c r="D226" i="4"/>
  <c r="F226" i="4" s="1"/>
  <c r="D224" i="4"/>
  <c r="F224" i="4" s="1"/>
  <c r="D222" i="4"/>
  <c r="D220" i="4"/>
  <c r="F220" i="4" s="1"/>
  <c r="D218" i="4"/>
  <c r="F218" i="4" s="1"/>
  <c r="D216" i="4"/>
  <c r="F216" i="4" s="1"/>
  <c r="D197" i="4"/>
  <c r="F197" i="4" s="1"/>
  <c r="D194" i="4"/>
  <c r="F194" i="4" s="1"/>
  <c r="D193" i="4"/>
  <c r="F193" i="4" s="1"/>
  <c r="D192" i="4"/>
  <c r="D190" i="4"/>
  <c r="F190" i="4" s="1"/>
  <c r="D189" i="4"/>
  <c r="F189" i="4" s="1"/>
  <c r="D188" i="4"/>
  <c r="F188" i="4" s="1"/>
  <c r="D187" i="4"/>
  <c r="F187" i="4" s="1"/>
  <c r="D186" i="4"/>
  <c r="F186" i="4" s="1"/>
  <c r="D185" i="4"/>
  <c r="F185" i="4" s="1"/>
  <c r="D179" i="4"/>
  <c r="F179" i="4" s="1"/>
  <c r="D177" i="4"/>
  <c r="F177" i="4" s="1"/>
  <c r="D176" i="4"/>
  <c r="F176" i="4" s="1"/>
  <c r="D175" i="4"/>
  <c r="F175" i="4" s="1"/>
  <c r="D174" i="4"/>
  <c r="D172" i="4"/>
  <c r="F172" i="4" s="1"/>
  <c r="D171" i="4"/>
  <c r="F171" i="4" s="1"/>
  <c r="D170" i="4"/>
  <c r="D163" i="4"/>
  <c r="F163" i="4" s="1"/>
  <c r="D210" i="4" l="1"/>
  <c r="F210" i="4" s="1"/>
  <c r="D242" i="4"/>
  <c r="F242" i="4" s="1"/>
  <c r="D268" i="4"/>
  <c r="F268" i="4" s="1"/>
  <c r="D343" i="4"/>
  <c r="F343" i="4" s="1"/>
  <c r="D355" i="4"/>
  <c r="D444" i="4"/>
  <c r="F444" i="4" s="1"/>
  <c r="D206" i="4"/>
  <c r="F206" i="4" s="1"/>
  <c r="D288" i="4"/>
  <c r="F288" i="4" s="1"/>
  <c r="D432" i="4"/>
  <c r="F432" i="4" s="1"/>
  <c r="D236" i="4"/>
  <c r="F236" i="4" s="1"/>
  <c r="D289" i="4"/>
  <c r="F289" i="4" s="1"/>
  <c r="D298" i="4"/>
  <c r="F298" i="4" s="1"/>
  <c r="D304" i="4"/>
  <c r="F304" i="4" s="1"/>
  <c r="D370" i="4"/>
  <c r="F370" i="4" s="1"/>
  <c r="D407" i="4"/>
  <c r="F407" i="4" s="1"/>
  <c r="D433" i="4"/>
  <c r="F433" i="4" s="1"/>
  <c r="D445" i="4"/>
  <c r="F445" i="4" s="1"/>
  <c r="D162" i="4"/>
  <c r="D221" i="4"/>
  <c r="F221" i="4" s="1"/>
  <c r="F222" i="4"/>
  <c r="F292" i="4"/>
  <c r="F233" i="4"/>
  <c r="F239" i="4"/>
  <c r="D252" i="4"/>
  <c r="F252" i="4" s="1"/>
  <c r="F253" i="4"/>
  <c r="D258" i="4"/>
  <c r="F259" i="4"/>
  <c r="D359" i="4"/>
  <c r="F359" i="4" s="1"/>
  <c r="D382" i="4"/>
  <c r="F552" i="4"/>
  <c r="D553" i="4"/>
  <c r="F553" i="4" s="1"/>
  <c r="F554" i="4"/>
  <c r="D113" i="1"/>
  <c r="F113" i="1" s="1"/>
  <c r="G113" i="1" s="1"/>
  <c r="F579" i="4"/>
  <c r="D115" i="1"/>
  <c r="F115" i="1" s="1"/>
  <c r="G115" i="1" s="1"/>
  <c r="F581" i="4"/>
  <c r="D169" i="4"/>
  <c r="F169" i="4" s="1"/>
  <c r="F170" i="4"/>
  <c r="D312" i="4"/>
  <c r="F312" i="4" s="1"/>
  <c r="D313" i="4"/>
  <c r="F313" i="4" s="1"/>
  <c r="F332" i="4"/>
  <c r="D349" i="4"/>
  <c r="F349" i="4" s="1"/>
  <c r="F369" i="4"/>
  <c r="D429" i="4"/>
  <c r="D447" i="4"/>
  <c r="F448" i="4"/>
  <c r="D470" i="4"/>
  <c r="F470" i="4" s="1"/>
  <c r="D506" i="4"/>
  <c r="F506" i="4" s="1"/>
  <c r="F322" i="4"/>
  <c r="D58" i="1"/>
  <c r="F58" i="1" s="1"/>
  <c r="G58" i="1" s="1"/>
  <c r="F329" i="4"/>
  <c r="D290" i="4"/>
  <c r="F290" i="4" s="1"/>
  <c r="D296" i="4"/>
  <c r="F296" i="4" s="1"/>
  <c r="F311" i="4"/>
  <c r="D316" i="4"/>
  <c r="F316" i="4" s="1"/>
  <c r="F348" i="4"/>
  <c r="D183" i="4"/>
  <c r="F192" i="4"/>
  <c r="D195" i="4"/>
  <c r="F195" i="4" s="1"/>
  <c r="D196" i="4"/>
  <c r="F196" i="4" s="1"/>
  <c r="D198" i="4"/>
  <c r="F198" i="4" s="1"/>
  <c r="D203" i="4"/>
  <c r="D204" i="4"/>
  <c r="F204" i="4" s="1"/>
  <c r="D205" i="4"/>
  <c r="F205" i="4" s="1"/>
  <c r="D237" i="4"/>
  <c r="F237" i="4" s="1"/>
  <c r="F244" i="4"/>
  <c r="D247" i="4"/>
  <c r="F247" i="4" s="1"/>
  <c r="D249" i="4"/>
  <c r="D265" i="4"/>
  <c r="D271" i="4"/>
  <c r="F272" i="4"/>
  <c r="F278" i="4"/>
  <c r="D281" i="4"/>
  <c r="F281" i="4" s="1"/>
  <c r="D286" i="4"/>
  <c r="D334" i="4"/>
  <c r="F334" i="4" s="1"/>
  <c r="F335" i="4"/>
  <c r="D365" i="4"/>
  <c r="F366" i="4"/>
  <c r="D374" i="4"/>
  <c r="F374" i="4" s="1"/>
  <c r="D380" i="4"/>
  <c r="F380" i="4" s="1"/>
  <c r="D408" i="4"/>
  <c r="F408" i="4" s="1"/>
  <c r="D439" i="4"/>
  <c r="F440" i="4"/>
  <c r="D472" i="4"/>
  <c r="F476" i="4"/>
  <c r="D473" i="4"/>
  <c r="D114" i="1"/>
  <c r="F114" i="1" s="1"/>
  <c r="G114" i="1" s="1"/>
  <c r="F580" i="4"/>
  <c r="D173" i="4"/>
  <c r="F173" i="4" s="1"/>
  <c r="F174" i="4"/>
  <c r="F355" i="4"/>
  <c r="D443" i="4"/>
  <c r="D456" i="4"/>
  <c r="F457" i="4"/>
  <c r="F465" i="4"/>
  <c r="F481" i="4"/>
  <c r="F504" i="4"/>
  <c r="D507" i="4"/>
  <c r="F507" i="4" s="1"/>
  <c r="F508" i="4"/>
  <c r="D96" i="1"/>
  <c r="F96" i="1" s="1"/>
  <c r="G96" i="1" s="1"/>
  <c r="F513" i="4"/>
  <c r="D104" i="1"/>
  <c r="F543" i="4"/>
  <c r="F545" i="4"/>
  <c r="D548" i="4"/>
  <c r="F549" i="4"/>
  <c r="F564" i="4"/>
  <c r="D565" i="4"/>
  <c r="F565" i="4" s="1"/>
  <c r="F566" i="4"/>
  <c r="D582" i="4"/>
  <c r="F583" i="4"/>
  <c r="D117" i="1"/>
  <c r="F117" i="1" s="1"/>
  <c r="G117" i="1" s="1"/>
  <c r="F585" i="4"/>
  <c r="D15" i="1"/>
  <c r="F15" i="1" s="1"/>
  <c r="G15" i="1" s="1"/>
  <c r="F40" i="4"/>
  <c r="D34" i="4"/>
  <c r="F34" i="4" s="1"/>
  <c r="D48" i="4"/>
  <c r="F48" i="4" s="1"/>
  <c r="D51" i="4"/>
  <c r="D58" i="4"/>
  <c r="F58" i="4" s="1"/>
  <c r="D109" i="4"/>
  <c r="F109" i="4" s="1"/>
  <c r="D114" i="4"/>
  <c r="F114" i="4" s="1"/>
  <c r="D116" i="4"/>
  <c r="F116" i="4" s="1"/>
  <c r="D118" i="4"/>
  <c r="F118" i="4" s="1"/>
  <c r="D123" i="4"/>
  <c r="D132" i="4"/>
  <c r="F132" i="4" s="1"/>
  <c r="D142" i="4"/>
  <c r="D144" i="4"/>
  <c r="F144" i="4" s="1"/>
  <c r="D524" i="4"/>
  <c r="D526" i="4"/>
  <c r="F526" i="4" s="1"/>
  <c r="D528" i="4"/>
  <c r="F528" i="4" s="1"/>
  <c r="D38" i="4"/>
  <c r="D43" i="4"/>
  <c r="F43" i="4" s="1"/>
  <c r="D54" i="4"/>
  <c r="D61" i="4"/>
  <c r="F61" i="4" s="1"/>
  <c r="D63" i="4"/>
  <c r="F63" i="4" s="1"/>
  <c r="D72" i="4"/>
  <c r="F72" i="4" s="1"/>
  <c r="D74" i="4"/>
  <c r="F74" i="4" s="1"/>
  <c r="D76" i="4"/>
  <c r="F76" i="4" s="1"/>
  <c r="D83" i="4"/>
  <c r="F83" i="4" s="1"/>
  <c r="D85" i="4"/>
  <c r="D89" i="4"/>
  <c r="F89" i="4" s="1"/>
  <c r="D91" i="4"/>
  <c r="F91" i="4" s="1"/>
  <c r="D93" i="4"/>
  <c r="F93" i="4" s="1"/>
  <c r="D96" i="4"/>
  <c r="F96" i="4" s="1"/>
  <c r="D107" i="4"/>
  <c r="F107" i="4" s="1"/>
  <c r="D121" i="4"/>
  <c r="D126" i="4"/>
  <c r="D137" i="4"/>
  <c r="F137" i="4" s="1"/>
  <c r="D138" i="4"/>
  <c r="F138" i="4" s="1"/>
  <c r="D148" i="4"/>
  <c r="F148" i="4" s="1"/>
  <c r="D150" i="4"/>
  <c r="F150" i="4" s="1"/>
  <c r="D152" i="4"/>
  <c r="D498" i="4"/>
  <c r="D500" i="4"/>
  <c r="F500" i="4" s="1"/>
  <c r="D502" i="4"/>
  <c r="F502" i="4" s="1"/>
  <c r="D519" i="4"/>
  <c r="D534" i="4"/>
  <c r="D536" i="4"/>
  <c r="F536" i="4" s="1"/>
  <c r="D538" i="4"/>
  <c r="F538" i="4" s="1"/>
  <c r="D540" i="4"/>
  <c r="F540" i="4" s="1"/>
  <c r="D52" i="4"/>
  <c r="D57" i="4"/>
  <c r="D86" i="4"/>
  <c r="F86" i="4" s="1"/>
  <c r="D102" i="4"/>
  <c r="F102" i="4" s="1"/>
  <c r="D110" i="4"/>
  <c r="F110" i="4" s="1"/>
  <c r="D113" i="4"/>
  <c r="D115" i="4"/>
  <c r="F115" i="4" s="1"/>
  <c r="D117" i="4"/>
  <c r="F117" i="4" s="1"/>
  <c r="D119" i="4"/>
  <c r="F119" i="4" s="1"/>
  <c r="D124" i="4"/>
  <c r="F124" i="4" s="1"/>
  <c r="D143" i="4"/>
  <c r="F143" i="4" s="1"/>
  <c r="D494" i="4"/>
  <c r="D517" i="4"/>
  <c r="D525" i="4"/>
  <c r="F525" i="4" s="1"/>
  <c r="D527" i="4"/>
  <c r="F527" i="4" s="1"/>
  <c r="D529" i="4"/>
  <c r="F529" i="4" s="1"/>
  <c r="D39" i="4"/>
  <c r="D42" i="4"/>
  <c r="D55" i="4"/>
  <c r="D60" i="4"/>
  <c r="D64" i="4"/>
  <c r="F64" i="4" s="1"/>
  <c r="D71" i="4"/>
  <c r="F71" i="4" s="1"/>
  <c r="D73" i="4"/>
  <c r="F73" i="4" s="1"/>
  <c r="D75" i="4"/>
  <c r="F75" i="4" s="1"/>
  <c r="D88" i="4"/>
  <c r="F88" i="4" s="1"/>
  <c r="D90" i="4"/>
  <c r="F90" i="4" s="1"/>
  <c r="D92" i="4"/>
  <c r="F92" i="4" s="1"/>
  <c r="D97" i="4"/>
  <c r="F97" i="4" s="1"/>
  <c r="D100" i="4"/>
  <c r="D106" i="4"/>
  <c r="D136" i="4"/>
  <c r="D146" i="4"/>
  <c r="D149" i="4"/>
  <c r="F149" i="4" s="1"/>
  <c r="D151" i="4"/>
  <c r="F151" i="4" s="1"/>
  <c r="D499" i="4"/>
  <c r="F499" i="4" s="1"/>
  <c r="D501" i="4"/>
  <c r="F501" i="4" s="1"/>
  <c r="D512" i="4"/>
  <c r="D532" i="4"/>
  <c r="D535" i="4"/>
  <c r="F535" i="4" s="1"/>
  <c r="D537" i="4"/>
  <c r="F537" i="4" s="1"/>
  <c r="D539" i="4"/>
  <c r="F539" i="4" s="1"/>
  <c r="D541" i="4"/>
  <c r="F541" i="4" s="1"/>
  <c r="D338" i="4"/>
  <c r="F338" i="4" s="1"/>
  <c r="D530" i="4"/>
  <c r="F530" i="4" s="1"/>
  <c r="D522" i="4"/>
  <c r="D32" i="4"/>
  <c r="D437" i="4"/>
  <c r="D379" i="4"/>
  <c r="D352" i="4"/>
  <c r="D212" i="4"/>
  <c r="F212" i="4" s="1"/>
  <c r="D308" i="4"/>
  <c r="D362" i="4"/>
  <c r="D484" i="4"/>
  <c r="F484" i="4" s="1"/>
  <c r="D211" i="4"/>
  <c r="F211" i="4" s="1"/>
  <c r="D485" i="4"/>
  <c r="F485" i="4" s="1"/>
  <c r="D131" i="4"/>
  <c r="D180" i="4"/>
  <c r="F180" i="4" s="1"/>
  <c r="D341" i="4"/>
  <c r="F341" i="4" s="1"/>
  <c r="D300" i="4"/>
  <c r="D377" i="4"/>
  <c r="D325" i="4"/>
  <c r="F325" i="4" s="1"/>
  <c r="D238" i="4" l="1"/>
  <c r="D354" i="4"/>
  <c r="F354" i="4" s="1"/>
  <c r="D503" i="4"/>
  <c r="D91" i="1" s="1"/>
  <c r="F91" i="1" s="1"/>
  <c r="G91" i="1" s="1"/>
  <c r="D442" i="4"/>
  <c r="D75" i="1" s="1"/>
  <c r="F75" i="1" s="1"/>
  <c r="G75" i="1" s="1"/>
  <c r="D551" i="4"/>
  <c r="F551" i="4" s="1"/>
  <c r="D431" i="4"/>
  <c r="F431" i="4" s="1"/>
  <c r="D69" i="4"/>
  <c r="F69" i="4" s="1"/>
  <c r="D243" i="4"/>
  <c r="D47" i="1" s="1"/>
  <c r="F47" i="1" s="1"/>
  <c r="G47" i="1" s="1"/>
  <c r="F300" i="4"/>
  <c r="F377" i="4"/>
  <c r="F352" i="4"/>
  <c r="D73" i="1"/>
  <c r="F437" i="4"/>
  <c r="D76" i="1"/>
  <c r="F76" i="1" s="1"/>
  <c r="G76" i="1" s="1"/>
  <c r="F443" i="4"/>
  <c r="D62" i="1"/>
  <c r="F62" i="1" s="1"/>
  <c r="G62" i="1" s="1"/>
  <c r="F365" i="4"/>
  <c r="D51" i="1"/>
  <c r="F51" i="1" s="1"/>
  <c r="G51" i="1" s="1"/>
  <c r="F271" i="4"/>
  <c r="D310" i="4"/>
  <c r="F310" i="4" s="1"/>
  <c r="F429" i="4"/>
  <c r="D381" i="4"/>
  <c r="F381" i="4" s="1"/>
  <c r="F382" i="4"/>
  <c r="D361" i="4"/>
  <c r="F361" i="4" s="1"/>
  <c r="F362" i="4"/>
  <c r="D378" i="4"/>
  <c r="F378" i="4" s="1"/>
  <c r="F379" i="4"/>
  <c r="F548" i="4"/>
  <c r="D82" i="1"/>
  <c r="F82" i="1" s="1"/>
  <c r="G82" i="1" s="1"/>
  <c r="F472" i="4"/>
  <c r="D264" i="4"/>
  <c r="F265" i="4"/>
  <c r="D202" i="4"/>
  <c r="F203" i="4"/>
  <c r="D232" i="4"/>
  <c r="F308" i="4"/>
  <c r="D562" i="4"/>
  <c r="F562" i="4" s="1"/>
  <c r="F104" i="1"/>
  <c r="G104" i="1" s="1"/>
  <c r="D480" i="4"/>
  <c r="D79" i="1"/>
  <c r="F79" i="1" s="1"/>
  <c r="G79" i="1" s="1"/>
  <c r="F456" i="4"/>
  <c r="D277" i="4"/>
  <c r="D248" i="4"/>
  <c r="F249" i="4"/>
  <c r="D191" i="4"/>
  <c r="D368" i="4"/>
  <c r="D116" i="1"/>
  <c r="F116" i="1" s="1"/>
  <c r="G116" i="1" s="1"/>
  <c r="F582" i="4"/>
  <c r="D83" i="1"/>
  <c r="F83" i="1" s="1"/>
  <c r="G83" i="1" s="1"/>
  <c r="F473" i="4"/>
  <c r="D74" i="1"/>
  <c r="F74" i="1" s="1"/>
  <c r="G74" i="1" s="1"/>
  <c r="D438" i="4"/>
  <c r="F438" i="4" s="1"/>
  <c r="F439" i="4"/>
  <c r="F286" i="4"/>
  <c r="D282" i="4"/>
  <c r="D182" i="4"/>
  <c r="F182" i="4" s="1"/>
  <c r="F183" i="4"/>
  <c r="D321" i="4"/>
  <c r="D78" i="1"/>
  <c r="D446" i="4"/>
  <c r="F446" i="4" s="1"/>
  <c r="F447" i="4"/>
  <c r="D406" i="4"/>
  <c r="D49" i="1"/>
  <c r="F49" i="1" s="1"/>
  <c r="G49" i="1" s="1"/>
  <c r="F258" i="4"/>
  <c r="D46" i="1"/>
  <c r="F46" i="1" s="1"/>
  <c r="G46" i="1" s="1"/>
  <c r="F238" i="4"/>
  <c r="D209" i="4"/>
  <c r="D291" i="4"/>
  <c r="D161" i="4"/>
  <c r="F162" i="4"/>
  <c r="D41" i="4"/>
  <c r="F42" i="4"/>
  <c r="D19" i="1"/>
  <c r="F51" i="4"/>
  <c r="D156" i="4"/>
  <c r="F156" i="4" s="1"/>
  <c r="F146" i="4"/>
  <c r="F100" i="4"/>
  <c r="F60" i="4"/>
  <c r="D14" i="1"/>
  <c r="F14" i="1" s="1"/>
  <c r="G14" i="1" s="1"/>
  <c r="F39" i="4"/>
  <c r="D496" i="4"/>
  <c r="F496" i="4" s="1"/>
  <c r="D56" i="4"/>
  <c r="F57" i="4"/>
  <c r="D46" i="4"/>
  <c r="F85" i="4"/>
  <c r="D13" i="1"/>
  <c r="F13" i="1" s="1"/>
  <c r="G13" i="1" s="1"/>
  <c r="F38" i="4"/>
  <c r="D155" i="4"/>
  <c r="F155" i="4" s="1"/>
  <c r="D95" i="1"/>
  <c r="D514" i="4"/>
  <c r="F514" i="4" s="1"/>
  <c r="F512" i="4"/>
  <c r="D135" i="4"/>
  <c r="F136" i="4"/>
  <c r="D105" i="4"/>
  <c r="F106" i="4"/>
  <c r="D122" i="4"/>
  <c r="F122" i="4" s="1"/>
  <c r="F123" i="4"/>
  <c r="F32" i="4"/>
  <c r="D30" i="4"/>
  <c r="F30" i="4" s="1"/>
  <c r="F522" i="4"/>
  <c r="D23" i="1"/>
  <c r="F23" i="1" s="1"/>
  <c r="G23" i="1" s="1"/>
  <c r="F55" i="4"/>
  <c r="F494" i="4"/>
  <c r="D112" i="4"/>
  <c r="F113" i="4"/>
  <c r="D101" i="4"/>
  <c r="F101" i="4" s="1"/>
  <c r="D20" i="1"/>
  <c r="F20" i="1" s="1"/>
  <c r="G20" i="1" s="1"/>
  <c r="F52" i="4"/>
  <c r="D533" i="4"/>
  <c r="F533" i="4" s="1"/>
  <c r="F534" i="4"/>
  <c r="D497" i="4"/>
  <c r="F497" i="4" s="1"/>
  <c r="F498" i="4"/>
  <c r="D154" i="4"/>
  <c r="F126" i="4"/>
  <c r="D22" i="1"/>
  <c r="F22" i="1" s="1"/>
  <c r="G22" i="1" s="1"/>
  <c r="F54" i="4"/>
  <c r="D523" i="4"/>
  <c r="F523" i="4" s="1"/>
  <c r="F524" i="4"/>
  <c r="D28" i="4"/>
  <c r="F131" i="4"/>
  <c r="F532" i="4"/>
  <c r="D133" i="4"/>
  <c r="F133" i="4" s="1"/>
  <c r="D101" i="1"/>
  <c r="F517" i="4"/>
  <c r="D111" i="4"/>
  <c r="F111" i="4" s="1"/>
  <c r="F519" i="4"/>
  <c r="D495" i="4"/>
  <c r="F495" i="4" s="1"/>
  <c r="D33" i="1"/>
  <c r="F33" i="1" s="1"/>
  <c r="G33" i="1" s="1"/>
  <c r="F152" i="4"/>
  <c r="F121" i="4"/>
  <c r="D82" i="4"/>
  <c r="F82" i="4" s="1"/>
  <c r="D68" i="4"/>
  <c r="D53" i="4"/>
  <c r="D50" i="4" s="1"/>
  <c r="F50" i="4" s="1"/>
  <c r="D141" i="4"/>
  <c r="F142" i="4"/>
  <c r="D62" i="4"/>
  <c r="F62" i="4" s="1"/>
  <c r="D140" i="4"/>
  <c r="F140" i="4" s="1"/>
  <c r="D37" i="4"/>
  <c r="D214" i="4"/>
  <c r="D345" i="4"/>
  <c r="D318" i="4"/>
  <c r="D469" i="4"/>
  <c r="D147" i="4"/>
  <c r="F147" i="4" s="1"/>
  <c r="D29" i="4"/>
  <c r="F29" i="4" s="1"/>
  <c r="D305" i="4"/>
  <c r="F305" i="4" s="1"/>
  <c r="F503" i="4" l="1"/>
  <c r="F442" i="4"/>
  <c r="F243" i="4"/>
  <c r="D547" i="4"/>
  <c r="D544" i="4" s="1"/>
  <c r="D428" i="4"/>
  <c r="F428" i="4" s="1"/>
  <c r="D178" i="4"/>
  <c r="F178" i="4" s="1"/>
  <c r="D344" i="4"/>
  <c r="F345" i="4"/>
  <c r="F161" i="4"/>
  <c r="D40" i="1"/>
  <c r="F40" i="1" s="1"/>
  <c r="G40" i="1" s="1"/>
  <c r="F191" i="4"/>
  <c r="D436" i="4"/>
  <c r="F436" i="4" s="1"/>
  <c r="F469" i="4"/>
  <c r="D464" i="4"/>
  <c r="D54" i="1"/>
  <c r="F54" i="1" s="1"/>
  <c r="G54" i="1" s="1"/>
  <c r="F291" i="4"/>
  <c r="D201" i="4"/>
  <c r="F202" i="4"/>
  <c r="D50" i="1"/>
  <c r="F50" i="1" s="1"/>
  <c r="G50" i="1" s="1"/>
  <c r="F264" i="4"/>
  <c r="D72" i="1"/>
  <c r="F72" i="1" s="1"/>
  <c r="G72" i="1" s="1"/>
  <c r="F73" i="1"/>
  <c r="G73" i="1" s="1"/>
  <c r="D376" i="4"/>
  <c r="D317" i="4"/>
  <c r="F318" i="4"/>
  <c r="D213" i="4"/>
  <c r="F214" i="4"/>
  <c r="D493" i="4"/>
  <c r="D510" i="4" s="1"/>
  <c r="F510" i="4" s="1"/>
  <c r="D43" i="1"/>
  <c r="F43" i="1" s="1"/>
  <c r="G43" i="1" s="1"/>
  <c r="F209" i="4"/>
  <c r="D77" i="1"/>
  <c r="F77" i="1" s="1"/>
  <c r="G77" i="1" s="1"/>
  <c r="F78" i="1"/>
  <c r="G78" i="1" s="1"/>
  <c r="D53" i="1"/>
  <c r="F53" i="1" s="1"/>
  <c r="G53" i="1" s="1"/>
  <c r="F282" i="4"/>
  <c r="D48" i="1"/>
  <c r="F48" i="1" s="1"/>
  <c r="G48" i="1" s="1"/>
  <c r="F248" i="4"/>
  <c r="D84" i="1"/>
  <c r="F84" i="1" s="1"/>
  <c r="G84" i="1" s="1"/>
  <c r="F480" i="4"/>
  <c r="D45" i="1"/>
  <c r="F45" i="1" s="1"/>
  <c r="G45" i="1" s="1"/>
  <c r="F232" i="4"/>
  <c r="F406" i="4"/>
  <c r="D57" i="1"/>
  <c r="F57" i="1" s="1"/>
  <c r="G57" i="1" s="1"/>
  <c r="F321" i="4"/>
  <c r="D63" i="1"/>
  <c r="F63" i="1" s="1"/>
  <c r="G63" i="1" s="1"/>
  <c r="F368" i="4"/>
  <c r="D52" i="1"/>
  <c r="F52" i="1" s="1"/>
  <c r="G52" i="1" s="1"/>
  <c r="F277" i="4"/>
  <c r="D351" i="4"/>
  <c r="D299" i="4"/>
  <c r="D36" i="4"/>
  <c r="F36" i="4" s="1"/>
  <c r="D12" i="1"/>
  <c r="F37" i="4"/>
  <c r="D97" i="1"/>
  <c r="F97" i="1" s="1"/>
  <c r="G97" i="1" s="1"/>
  <c r="F95" i="1"/>
  <c r="G95" i="1" s="1"/>
  <c r="D153" i="4"/>
  <c r="F154" i="4"/>
  <c r="D134" i="4"/>
  <c r="F134" i="4" s="1"/>
  <c r="F135" i="4"/>
  <c r="D59" i="4"/>
  <c r="D145" i="4"/>
  <c r="D31" i="1"/>
  <c r="F31" i="1" s="1"/>
  <c r="G31" i="1" s="1"/>
  <c r="F141" i="4"/>
  <c r="D130" i="4"/>
  <c r="F130" i="4" s="1"/>
  <c r="D90" i="1"/>
  <c r="D24" i="1"/>
  <c r="F24" i="1" s="1"/>
  <c r="G24" i="1" s="1"/>
  <c r="F56" i="4"/>
  <c r="F19" i="1"/>
  <c r="G19" i="1" s="1"/>
  <c r="D21" i="1"/>
  <c r="F21" i="1" s="1"/>
  <c r="G21" i="1" s="1"/>
  <c r="F53" i="4"/>
  <c r="D531" i="4"/>
  <c r="F531" i="4" s="1"/>
  <c r="D27" i="4"/>
  <c r="F28" i="4"/>
  <c r="D28" i="1"/>
  <c r="F28" i="1" s="1"/>
  <c r="G28" i="1" s="1"/>
  <c r="F112" i="4"/>
  <c r="F46" i="4"/>
  <c r="D44" i="4"/>
  <c r="D67" i="4"/>
  <c r="F68" i="4"/>
  <c r="F101" i="1"/>
  <c r="G101" i="1" s="1"/>
  <c r="D520" i="4"/>
  <c r="D29" i="1"/>
  <c r="F29" i="1" s="1"/>
  <c r="G29" i="1" s="1"/>
  <c r="F105" i="4"/>
  <c r="D99" i="4"/>
  <c r="D16" i="1"/>
  <c r="F16" i="1" s="1"/>
  <c r="G16" i="1" s="1"/>
  <c r="F41" i="4"/>
  <c r="D127" i="4"/>
  <c r="F547" i="4" l="1"/>
  <c r="D71" i="1"/>
  <c r="F71" i="1" s="1"/>
  <c r="G71" i="1" s="1"/>
  <c r="D160" i="4"/>
  <c r="D159" i="4" s="1"/>
  <c r="F159" i="4" s="1"/>
  <c r="F493" i="4"/>
  <c r="D18" i="1"/>
  <c r="F18" i="1" s="1"/>
  <c r="G18" i="1" s="1"/>
  <c r="D64" i="1"/>
  <c r="F64" i="1" s="1"/>
  <c r="G64" i="1" s="1"/>
  <c r="F376" i="4"/>
  <c r="D55" i="1"/>
  <c r="F55" i="1" s="1"/>
  <c r="G55" i="1" s="1"/>
  <c r="F299" i="4"/>
  <c r="D44" i="1"/>
  <c r="F44" i="1" s="1"/>
  <c r="G44" i="1" s="1"/>
  <c r="F213" i="4"/>
  <c r="D105" i="1"/>
  <c r="F544" i="4"/>
  <c r="D542" i="4"/>
  <c r="F542" i="4" s="1"/>
  <c r="D463" i="4"/>
  <c r="D81" i="1"/>
  <c r="F464" i="4"/>
  <c r="F344" i="4"/>
  <c r="D61" i="1"/>
  <c r="F61" i="1" s="1"/>
  <c r="G61" i="1" s="1"/>
  <c r="F351" i="4"/>
  <c r="D42" i="1"/>
  <c r="F201" i="4"/>
  <c r="F317" i="4"/>
  <c r="D307" i="4"/>
  <c r="D200" i="4" s="1"/>
  <c r="F99" i="4"/>
  <c r="D84" i="4"/>
  <c r="F84" i="4" s="1"/>
  <c r="D35" i="4"/>
  <c r="F35" i="4" s="1"/>
  <c r="D17" i="1"/>
  <c r="F17" i="1" s="1"/>
  <c r="G17" i="1" s="1"/>
  <c r="F44" i="4"/>
  <c r="D92" i="1"/>
  <c r="F92" i="1" s="1"/>
  <c r="G92" i="1" s="1"/>
  <c r="F90" i="1"/>
  <c r="G90" i="1" s="1"/>
  <c r="D32" i="1"/>
  <c r="F32" i="1" s="1"/>
  <c r="G32" i="1" s="1"/>
  <c r="F145" i="4"/>
  <c r="D26" i="4"/>
  <c r="F27" i="4"/>
  <c r="D25" i="1"/>
  <c r="F25" i="1" s="1"/>
  <c r="G25" i="1" s="1"/>
  <c r="F59" i="4"/>
  <c r="D34" i="1"/>
  <c r="F34" i="1" s="1"/>
  <c r="G34" i="1" s="1"/>
  <c r="F153" i="4"/>
  <c r="D128" i="4"/>
  <c r="F128" i="4" s="1"/>
  <c r="E389" i="2"/>
  <c r="F12" i="1"/>
  <c r="G12" i="1" s="1"/>
  <c r="F127" i="4"/>
  <c r="F520" i="4"/>
  <c r="D518" i="4"/>
  <c r="D66" i="4"/>
  <c r="F67" i="4"/>
  <c r="F160" i="4" l="1"/>
  <c r="D39" i="1"/>
  <c r="D38" i="1" s="1"/>
  <c r="D125" i="4"/>
  <c r="F125" i="4" s="1"/>
  <c r="F200" i="4"/>
  <c r="D80" i="1"/>
  <c r="F80" i="1" s="1"/>
  <c r="G80" i="1" s="1"/>
  <c r="F81" i="1"/>
  <c r="G81" i="1" s="1"/>
  <c r="F105" i="1"/>
  <c r="G105" i="1" s="1"/>
  <c r="D103" i="1"/>
  <c r="F103" i="1" s="1"/>
  <c r="G103" i="1" s="1"/>
  <c r="F463" i="4"/>
  <c r="D56" i="1"/>
  <c r="F56" i="1" s="1"/>
  <c r="G56" i="1" s="1"/>
  <c r="F307" i="4"/>
  <c r="F42" i="1"/>
  <c r="G42" i="1" s="1"/>
  <c r="D102" i="1"/>
  <c r="F518" i="4"/>
  <c r="D516" i="4"/>
  <c r="D11" i="1"/>
  <c r="F11" i="1" s="1"/>
  <c r="G11" i="1" s="1"/>
  <c r="D10" i="1"/>
  <c r="D25" i="4"/>
  <c r="F25" i="4" s="1"/>
  <c r="F26" i="4"/>
  <c r="D27" i="1"/>
  <c r="D65" i="4"/>
  <c r="F65" i="4" s="1"/>
  <c r="F66" i="4"/>
  <c r="F39" i="1" l="1"/>
  <c r="G39" i="1" s="1"/>
  <c r="D120" i="4"/>
  <c r="D30" i="1" s="1"/>
  <c r="F30" i="1" s="1"/>
  <c r="G30" i="1" s="1"/>
  <c r="F38" i="1"/>
  <c r="G38" i="1" s="1"/>
  <c r="D41" i="1"/>
  <c r="F41" i="1" s="1"/>
  <c r="G41" i="1" s="1"/>
  <c r="D26" i="1"/>
  <c r="F26" i="1" s="1"/>
  <c r="G26" i="1" s="1"/>
  <c r="F27" i="1"/>
  <c r="G27" i="1" s="1"/>
  <c r="D574" i="4"/>
  <c r="F574" i="4" s="1"/>
  <c r="F516" i="4"/>
  <c r="D9" i="1"/>
  <c r="F10" i="1"/>
  <c r="G10" i="1" s="1"/>
  <c r="F102" i="1"/>
  <c r="G102" i="1" s="1"/>
  <c r="D100" i="1"/>
  <c r="D157" i="4" l="1"/>
  <c r="F120" i="4"/>
  <c r="D35" i="1"/>
  <c r="F9" i="1"/>
  <c r="G9" i="1" s="1"/>
  <c r="F157" i="4"/>
  <c r="D106" i="1"/>
  <c r="F106" i="1" s="1"/>
  <c r="G106" i="1" s="1"/>
  <c r="F100" i="1"/>
  <c r="G100" i="1" s="1"/>
  <c r="D350" i="4" l="1"/>
  <c r="F350" i="4" l="1"/>
  <c r="D347" i="4"/>
  <c r="F347" i="4" l="1"/>
  <c r="D331" i="4"/>
  <c r="D330" i="4" l="1"/>
  <c r="D60" i="1"/>
  <c r="F331" i="4"/>
  <c r="F59" i="1" l="1"/>
  <c r="G59" i="1" s="1"/>
  <c r="F60" i="1"/>
  <c r="G60" i="1" s="1"/>
  <c r="F330" i="4"/>
  <c r="D199" i="4"/>
  <c r="F199" i="4" s="1"/>
  <c r="D413" i="4" l="1"/>
  <c r="F413" i="4" s="1"/>
  <c r="D391" i="4"/>
  <c r="F391" i="4" s="1"/>
  <c r="D404" i="4"/>
  <c r="F404" i="4" s="1"/>
  <c r="D417" i="4" l="1"/>
  <c r="F417" i="4" s="1"/>
  <c r="D422" i="4" l="1"/>
  <c r="F422" i="4" s="1"/>
  <c r="D395" i="4"/>
  <c r="F395" i="4" s="1"/>
  <c r="D412" i="4"/>
  <c r="D394" i="4"/>
  <c r="D426" i="4"/>
  <c r="F426" i="4" s="1"/>
  <c r="D399" i="4"/>
  <c r="F399" i="4" s="1"/>
  <c r="D416" i="4"/>
  <c r="D398" i="4" l="1"/>
  <c r="D397" i="4" s="1"/>
  <c r="D393" i="4"/>
  <c r="F394" i="4"/>
  <c r="D415" i="4"/>
  <c r="F416" i="4"/>
  <c r="D425" i="4"/>
  <c r="D403" i="4"/>
  <c r="D411" i="4"/>
  <c r="F412" i="4"/>
  <c r="D390" i="4"/>
  <c r="F398" i="4" l="1"/>
  <c r="D421" i="4"/>
  <c r="F421" i="4" s="1"/>
  <c r="D389" i="4"/>
  <c r="F390" i="4"/>
  <c r="D68" i="1"/>
  <c r="F68" i="1" s="1"/>
  <c r="G68" i="1" s="1"/>
  <c r="F397" i="4"/>
  <c r="F415" i="4"/>
  <c r="D402" i="4"/>
  <c r="F403" i="4"/>
  <c r="D410" i="4"/>
  <c r="F410" i="4" s="1"/>
  <c r="F411" i="4"/>
  <c r="D424" i="4"/>
  <c r="F424" i="4" s="1"/>
  <c r="F425" i="4"/>
  <c r="D67" i="1"/>
  <c r="F67" i="1" s="1"/>
  <c r="G67" i="1" s="1"/>
  <c r="F393" i="4"/>
  <c r="D420" i="4" l="1"/>
  <c r="F420" i="4" s="1"/>
  <c r="D70" i="1"/>
  <c r="F70" i="1" s="1"/>
  <c r="G70" i="1" s="1"/>
  <c r="D401" i="4"/>
  <c r="F401" i="4" s="1"/>
  <c r="F402" i="4"/>
  <c r="D419" i="4"/>
  <c r="F419" i="4" s="1"/>
  <c r="D66" i="1"/>
  <c r="F66" i="1" s="1"/>
  <c r="G66" i="1" s="1"/>
  <c r="D388" i="4"/>
  <c r="F389" i="4"/>
  <c r="D69" i="1" l="1"/>
  <c r="D65" i="1" s="1"/>
  <c r="D387" i="4"/>
  <c r="F388" i="4"/>
  <c r="F69" i="1" l="1"/>
  <c r="G69" i="1" s="1"/>
  <c r="F65" i="1"/>
  <c r="G65" i="1" s="1"/>
  <c r="D85" i="1"/>
  <c r="D386" i="4"/>
  <c r="F387" i="4"/>
  <c r="F386" i="4" l="1"/>
  <c r="D491" i="4"/>
  <c r="F85" i="1"/>
  <c r="G85" i="1" s="1"/>
  <c r="D87" i="1"/>
  <c r="F87" i="1" l="1"/>
  <c r="G87" i="1" s="1"/>
  <c r="D108" i="1"/>
  <c r="F491" i="4"/>
  <c r="D575" i="4"/>
  <c r="F575" i="4" l="1"/>
  <c r="F108" i="1"/>
  <c r="G108" i="1" s="1"/>
  <c r="D578" i="4" l="1"/>
  <c r="E1197" i="3"/>
  <c r="E390" i="2" s="1"/>
  <c r="E391" i="2" s="1"/>
  <c r="D112" i="1" l="1"/>
  <c r="D577" i="4"/>
  <c r="F578" i="4"/>
  <c r="D586" i="4" l="1"/>
  <c r="F577" i="4"/>
  <c r="D111" i="1"/>
  <c r="F112" i="1"/>
  <c r="G112" i="1" s="1"/>
  <c r="D118" i="1" l="1"/>
  <c r="F111" i="1"/>
  <c r="G111" i="1" s="1"/>
  <c r="F586" i="4"/>
  <c r="D587" i="4"/>
  <c r="F587" i="4" s="1"/>
  <c r="F118" i="1" l="1"/>
  <c r="G118" i="1" s="1"/>
  <c r="D120" i="1"/>
  <c r="F120" i="1" s="1"/>
  <c r="G120" i="1" s="1"/>
</calcChain>
</file>

<file path=xl/sharedStrings.xml><?xml version="1.0" encoding="utf-8"?>
<sst xmlns="http://schemas.openxmlformats.org/spreadsheetml/2006/main" count="6007" uniqueCount="3643">
  <si>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</si>
  <si>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</si>
  <si>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</si>
  <si>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</si>
  <si>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</si>
  <si>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</si>
  <si>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</si>
  <si>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</si>
  <si>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</si>
  <si>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</si>
  <si>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</si>
  <si>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</si>
  <si>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</si>
  <si>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</si>
  <si>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</si>
  <si>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</si>
  <si>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</si>
  <si>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</si>
  <si>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</si>
  <si>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</si>
  <si>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</si>
  <si>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</si>
  <si>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</si>
  <si>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</si>
  <si>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</si>
  <si>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</si>
  <si>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</si>
  <si>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</si>
  <si>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</si>
  <si>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</si>
  <si>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</si>
  <si>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</si>
  <si>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</si>
  <si>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</si>
  <si>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</si>
  <si>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</si>
  <si>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</si>
  <si>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</si>
  <si>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</si>
  <si>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</si>
  <si>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</si>
  <si>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</si>
  <si>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</si>
  <si>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</si>
  <si>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</si>
  <si>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</si>
  <si>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</si>
  <si>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</si>
  <si>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</si>
  <si>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</si>
  <si>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</si>
  <si>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</si>
  <si>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</si>
  <si>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</si>
  <si>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</si>
  <si>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</si>
  <si>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</si>
  <si>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</si>
  <si>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</si>
  <si>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</si>
  <si>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</si>
  <si>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</si>
  <si>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</si>
  <si>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</si>
  <si>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</si>
  <si>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</si>
  <si>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</si>
  <si>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</si>
  <si>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</si>
  <si>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</si>
  <si>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</si>
  <si>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</si>
  <si>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</si>
  <si>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</si>
  <si>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</si>
  <si>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</si>
  <si>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</si>
  <si>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</si>
  <si>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</si>
  <si>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</si>
  <si>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</si>
  <si>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</si>
  <si>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</si>
  <si>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</si>
  <si>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</si>
  <si>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</si>
  <si>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</si>
  <si>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</si>
  <si>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</si>
  <si>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</si>
  <si>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</si>
  <si>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</si>
  <si>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</si>
  <si>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</si>
  <si>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</si>
  <si>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</si>
  <si>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</si>
  <si>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</si>
  <si>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</si>
  <si>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</si>
  <si>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</si>
  <si>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</si>
  <si>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</si>
  <si>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</si>
  <si>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</si>
  <si>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</si>
  <si>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</si>
  <si>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</si>
  <si>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</si>
  <si>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</si>
  <si>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</si>
  <si>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</si>
  <si>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</si>
  <si>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</si>
  <si>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</si>
  <si>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</si>
  <si>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</si>
  <si>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</si>
  <si>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</si>
  <si>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</si>
  <si>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</si>
  <si>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</si>
  <si>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</si>
  <si>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</si>
  <si>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</si>
  <si>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</si>
  <si>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</si>
  <si>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</si>
  <si>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</si>
  <si>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</si>
  <si>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</si>
  <si>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</si>
  <si>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</si>
  <si>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AA0040</t>
  </si>
  <si>
    <t>Altri contributi da FS regionale vincolati</t>
  </si>
  <si>
    <t>AA0050</t>
  </si>
  <si>
    <t>AA0060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</si>
  <si>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</si>
  <si>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</si>
  <si>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</si>
  <si>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</si>
  <si>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</si>
  <si>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</si>
  <si>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</si>
  <si>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</si>
  <si>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</si>
  <si>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</si>
  <si>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</si>
  <si>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</si>
  <si>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</si>
  <si>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</si>
  <si>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</si>
  <si>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</si>
  <si>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>AA0140</t>
  </si>
  <si>
    <t xml:space="preserve">Contributi da Ministero della Salute  (extra fondo) </t>
  </si>
  <si>
    <t>AA0141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</si>
  <si>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</si>
  <si>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</si>
  <si>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</si>
  <si>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</si>
  <si>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</si>
  <si>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</si>
  <si>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</si>
  <si>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</si>
  <si>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</si>
  <si>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</si>
  <si>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</si>
  <si>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</si>
  <si>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</si>
  <si>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</si>
  <si>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</si>
  <si>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</si>
  <si>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</si>
  <si>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</si>
  <si>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</si>
  <si>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</si>
  <si>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</si>
  <si>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</si>
  <si>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</si>
  <si>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</si>
  <si>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</si>
  <si>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</si>
  <si>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</si>
  <si>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</si>
  <si>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</si>
  <si>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</si>
  <si>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</si>
  <si>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</si>
  <si>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</si>
  <si>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</si>
  <si>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</si>
  <si>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</si>
  <si>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</si>
  <si>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</si>
  <si>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</si>
  <si>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</si>
  <si>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</si>
  <si>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AA0330</t>
  </si>
  <si>
    <t>AA0340</t>
  </si>
  <si>
    <t>Prestazioni di ricovero</t>
  </si>
  <si>
    <t>AA0350</t>
  </si>
  <si>
    <t>Rimborso per prestazioni in regime di ricovero (DRG)</t>
  </si>
  <si>
    <t>AA0360</t>
  </si>
  <si>
    <t>Rimborso per prestazioni ambulatoriali e diagnostiche</t>
  </si>
  <si>
    <t>AA0361</t>
  </si>
  <si>
    <t>AA0370</t>
  </si>
  <si>
    <t>AA0380</t>
  </si>
  <si>
    <t>AA0390</t>
  </si>
  <si>
    <t>AA0400</t>
  </si>
  <si>
    <t>AA0410</t>
  </si>
  <si>
    <t>AA0420</t>
  </si>
  <si>
    <t>AA0421</t>
  </si>
  <si>
    <t>AA0422</t>
  </si>
  <si>
    <t>AA0423</t>
  </si>
  <si>
    <t>AA0424</t>
  </si>
  <si>
    <t>AA0425</t>
  </si>
  <si>
    <t>AA0430</t>
  </si>
  <si>
    <t xml:space="preserve">Ricavi per prestaz. sanitarie e sociosanitarie a rilevanza sanitaria erogate ad altri soggetti pubblici </t>
  </si>
  <si>
    <t>AA0440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</si>
  <si>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</si>
  <si>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</si>
  <si>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</si>
  <si>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</si>
  <si>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</si>
  <si>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</si>
  <si>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AA0471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</si>
  <si>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</si>
  <si>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</si>
  <si>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</si>
  <si>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</si>
  <si>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</si>
  <si>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</si>
  <si>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</si>
  <si>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</si>
  <si>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</si>
  <si>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</si>
  <si>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</si>
  <si>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</si>
  <si>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</si>
  <si>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</si>
  <si>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</si>
  <si>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</si>
  <si>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</si>
  <si>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</si>
  <si>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</si>
  <si>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</si>
  <si>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</si>
  <si>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</si>
  <si>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</si>
  <si>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</si>
  <si>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</si>
  <si>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</si>
  <si>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</si>
  <si>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</si>
  <si>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</si>
  <si>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</si>
  <si>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</si>
  <si>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</si>
  <si>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</si>
  <si>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</si>
  <si>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</si>
  <si>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</si>
  <si>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</si>
  <si>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</si>
  <si>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</si>
  <si>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</si>
  <si>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</si>
  <si>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</si>
  <si>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</si>
  <si>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</si>
  <si>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</si>
  <si>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</si>
  <si>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</si>
  <si>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</si>
  <si>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</si>
  <si>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</si>
  <si>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</si>
  <si>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</si>
  <si>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</si>
  <si>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</si>
  <si>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</si>
  <si>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</si>
  <si>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</si>
  <si>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</si>
  <si>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</si>
  <si>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</si>
  <si>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</si>
  <si>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</si>
  <si>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</si>
  <si>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</si>
  <si>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</si>
  <si>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</si>
  <si>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</si>
  <si>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</si>
  <si>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</si>
  <si>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</si>
  <si>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</si>
  <si>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</si>
  <si>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</si>
  <si>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</si>
  <si>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</si>
  <si>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</si>
  <si>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</si>
  <si>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</si>
  <si>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</si>
  <si>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</si>
  <si>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</si>
  <si>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</si>
  <si>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</si>
  <si>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</si>
  <si>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</si>
  <si>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</si>
  <si>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</si>
  <si>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</si>
  <si>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</si>
  <si>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Rimborsi assicurativi</t>
  </si>
  <si>
    <t>AA0760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</si>
  <si>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</si>
  <si>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</si>
  <si>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</si>
  <si>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</si>
  <si>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</si>
  <si>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</si>
  <si>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</si>
  <si>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</si>
  <si>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AA0830</t>
  </si>
  <si>
    <t>Altri concorsi, recuperi e rimborsi da parte della Regione - GSA</t>
  </si>
  <si>
    <t>AA0831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</si>
  <si>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</si>
  <si>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</si>
  <si>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</si>
  <si>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</si>
  <si>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</si>
  <si>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</si>
  <si>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</si>
  <si>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</si>
  <si>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</si>
  <si>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</si>
  <si>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</si>
  <si>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</si>
  <si>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AA0880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</si>
  <si>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</si>
  <si>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</si>
  <si>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</si>
  <si>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</si>
  <si>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</si>
  <si>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</si>
  <si>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</si>
  <si>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</si>
  <si>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</si>
  <si>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</si>
  <si>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</si>
  <si>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</si>
  <si>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</si>
  <si>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</si>
  <si>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</si>
  <si>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</si>
  <si>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</si>
  <si>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</si>
  <si>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</si>
  <si>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</si>
  <si>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</si>
  <si>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</si>
  <si>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</si>
  <si>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</si>
  <si>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</si>
  <si>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</si>
  <si>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</si>
  <si>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</si>
  <si>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</si>
  <si>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</si>
  <si>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</si>
  <si>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</si>
  <si>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</si>
  <si>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</si>
  <si>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</si>
  <si>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</si>
  <si>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</si>
  <si>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</si>
  <si>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</si>
  <si>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</si>
  <si>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</si>
  <si>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</si>
  <si>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</si>
  <si>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</si>
  <si>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AA1070</t>
  </si>
  <si>
    <t>Differenze alberghiere camere speciali</t>
  </si>
  <si>
    <t>Cessione liquidi di fissaggio, rottami e materiali diversi</t>
  </si>
  <si>
    <t>Altri ricavi per prestazioni non sanitarie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</si>
  <si>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</si>
  <si>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</si>
  <si>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</si>
  <si>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</si>
  <si>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</si>
  <si>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</si>
  <si>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</si>
  <si>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</si>
  <si>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CA0010</t>
  </si>
  <si>
    <t>Interessi attivi su c/tesoreria unica</t>
  </si>
  <si>
    <t>CA0020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</si>
  <si>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</si>
  <si>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</si>
  <si>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</si>
  <si>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</si>
  <si>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</si>
  <si>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</si>
  <si>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</si>
  <si>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</si>
  <si>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</si>
  <si>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</si>
  <si>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</si>
  <si>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</si>
  <si>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</si>
  <si>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</si>
  <si>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</si>
  <si>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</si>
  <si>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</si>
  <si>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</si>
  <si>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</si>
  <si>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</si>
  <si>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</si>
  <si>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</si>
  <si>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</si>
  <si>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</si>
  <si>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</si>
  <si>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</si>
  <si>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</si>
  <si>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</si>
  <si>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</si>
  <si>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</si>
  <si>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</si>
  <si>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</si>
  <si>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</si>
  <si>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</si>
  <si>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</si>
  <si>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</si>
  <si>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</si>
  <si>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</si>
  <si>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</si>
  <si>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</si>
  <si>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</si>
  <si>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</si>
  <si>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</si>
  <si>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</si>
  <si>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</si>
  <si>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</si>
  <si>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>Insussistenze attive v/Aziende sanitarie pubbliche della Regione</t>
  </si>
  <si>
    <t>EA0160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</si>
  <si>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</si>
  <si>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</si>
  <si>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</si>
  <si>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</si>
  <si>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</si>
  <si>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</si>
  <si>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</si>
  <si>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</si>
  <si>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</si>
  <si>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</si>
  <si>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</si>
  <si>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</si>
  <si>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</si>
  <si>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</si>
  <si>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</si>
  <si>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BA0010</t>
  </si>
  <si>
    <t>BA0020</t>
  </si>
  <si>
    <t>BA0030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</si>
  <si>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</si>
  <si>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</si>
  <si>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</si>
  <si>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</si>
  <si>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</si>
  <si>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</si>
  <si>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</si>
  <si>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</si>
  <si>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</si>
  <si>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</si>
  <si>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</si>
  <si>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</si>
  <si>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</si>
  <si>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BA0070</t>
  </si>
  <si>
    <t>BA0080</t>
  </si>
  <si>
    <t>BA0090</t>
  </si>
  <si>
    <t>da altri soggetti</t>
  </si>
  <si>
    <t>BA0100</t>
  </si>
  <si>
    <t>Dispositivi medici</t>
  </si>
  <si>
    <t>BA0210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</si>
  <si>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</si>
  <si>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</si>
  <si>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</si>
  <si>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</si>
  <si>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</si>
  <si>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</si>
  <si>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</si>
  <si>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</si>
  <si>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</si>
  <si>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</si>
  <si>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</si>
  <si>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</si>
  <si>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</si>
  <si>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</si>
  <si>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</si>
  <si>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BA0300</t>
  </si>
  <si>
    <t>BA0301</t>
  </si>
  <si>
    <t>BA0303</t>
  </si>
  <si>
    <t>BA0304</t>
  </si>
  <si>
    <t>BA0305</t>
  </si>
  <si>
    <t>BA0306</t>
  </si>
  <si>
    <t>BA0307</t>
  </si>
  <si>
    <t>BA0308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</si>
  <si>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</si>
  <si>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</si>
  <si>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</si>
  <si>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</si>
  <si>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</si>
  <si>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</si>
  <si>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</si>
  <si>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BA0350</t>
  </si>
  <si>
    <t>Cancelleria e stampati</t>
  </si>
  <si>
    <t>Materiali di consumo per l'informatica</t>
  </si>
  <si>
    <t>Materiale didattico, audiovisivo e fotografico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</si>
  <si>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</si>
  <si>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</si>
  <si>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</si>
  <si>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</si>
  <si>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</si>
  <si>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BA0380</t>
  </si>
  <si>
    <t>BA0390</t>
  </si>
  <si>
    <t>BA0400</t>
  </si>
  <si>
    <t>BA0410</t>
  </si>
  <si>
    <t>BA0420</t>
  </si>
  <si>
    <t>BA0430</t>
  </si>
  <si>
    <t>BA0440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</si>
  <si>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</si>
  <si>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</si>
  <si>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</si>
  <si>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</si>
  <si>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</si>
  <si>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</si>
  <si>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</si>
  <si>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</si>
  <si>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</si>
  <si>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</si>
  <si>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</si>
  <si>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</si>
  <si>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</si>
  <si>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</si>
  <si>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BA0460</t>
  </si>
  <si>
    <t>Medicina fiscale</t>
  </si>
  <si>
    <t>BA0470</t>
  </si>
  <si>
    <t>BA0480</t>
  </si>
  <si>
    <t>BA0490</t>
  </si>
  <si>
    <t>BA0500</t>
  </si>
  <si>
    <t>Prodotti farmaceutici e galenici</t>
  </si>
  <si>
    <t>Contributi farmacie rurali ed Enpaf</t>
  </si>
  <si>
    <t>BA0510</t>
  </si>
  <si>
    <t>BA0520</t>
  </si>
  <si>
    <t>BA0530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</si>
  <si>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</si>
  <si>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</si>
  <si>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</si>
  <si>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</si>
  <si>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</si>
  <si>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</si>
  <si>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</si>
  <si>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</si>
  <si>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</si>
  <si>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</si>
  <si>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</si>
  <si>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</si>
  <si>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</si>
  <si>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BA0570</t>
  </si>
  <si>
    <t>BA0580</t>
  </si>
  <si>
    <t>Servizi sanitari per assistenza specialistica da IRCCS privati e Policlinici privati</t>
  </si>
  <si>
    <t>BA0590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</si>
  <si>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</si>
  <si>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</si>
  <si>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</si>
  <si>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</si>
  <si>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</si>
  <si>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</si>
  <si>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</si>
  <si>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</si>
  <si>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</si>
  <si>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</si>
  <si>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</si>
  <si>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</si>
  <si>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</si>
  <si>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</si>
  <si>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</si>
  <si>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</si>
  <si>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BA0640</t>
  </si>
  <si>
    <t>BA0650</t>
  </si>
  <si>
    <t>BA0660</t>
  </si>
  <si>
    <t>BA0670</t>
  </si>
  <si>
    <t>BA0680</t>
  </si>
  <si>
    <t>BA0690</t>
  </si>
  <si>
    <t>BA0700</t>
  </si>
  <si>
    <t>BA0710</t>
  </si>
  <si>
    <t>BA0720</t>
  </si>
  <si>
    <t>BA0730</t>
  </si>
  <si>
    <t>BA0740</t>
  </si>
  <si>
    <t>AFIR farmacie convenzionate</t>
  </si>
  <si>
    <t>Fornitura ausilii per incontinenti</t>
  </si>
  <si>
    <t>Ossigeno terapia domiciliare</t>
  </si>
  <si>
    <t>AFIR altro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</si>
  <si>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</si>
  <si>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</si>
  <si>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</si>
  <si>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</si>
  <si>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</si>
  <si>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</si>
  <si>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</si>
  <si>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</si>
  <si>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</si>
  <si>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</si>
  <si>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</si>
  <si>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</si>
  <si>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</si>
  <si>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</si>
  <si>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</si>
  <si>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</si>
  <si>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</si>
  <si>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</si>
  <si>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</si>
  <si>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</si>
  <si>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</si>
  <si>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</si>
  <si>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</si>
  <si>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</si>
  <si>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BA0900</t>
  </si>
  <si>
    <t>BA0910</t>
  </si>
  <si>
    <t>BA0920</t>
  </si>
  <si>
    <t>BA0930</t>
  </si>
  <si>
    <t>BA0940</t>
  </si>
  <si>
    <t>BA0950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</si>
  <si>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</si>
  <si>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</si>
  <si>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</si>
  <si>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</si>
  <si>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</si>
  <si>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</si>
  <si>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</si>
  <si>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</si>
  <si>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BA1010</t>
  </si>
  <si>
    <t>BA1020</t>
  </si>
  <si>
    <t>BA1030</t>
  </si>
  <si>
    <t>BA1040</t>
  </si>
  <si>
    <t>BA1050</t>
  </si>
  <si>
    <t>BA1060</t>
  </si>
  <si>
    <t>BA1070</t>
  </si>
  <si>
    <t>BA1080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</si>
  <si>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</si>
  <si>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</si>
  <si>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</si>
  <si>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</si>
  <si>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</si>
  <si>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</si>
  <si>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</si>
  <si>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</si>
  <si>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</si>
  <si>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BA1140</t>
  </si>
  <si>
    <t>BA1150</t>
  </si>
  <si>
    <t>Assistenza domiciliare integrata (ADI)</t>
  </si>
  <si>
    <t>BA1151</t>
  </si>
  <si>
    <t>BA1152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</si>
  <si>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</si>
  <si>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</si>
  <si>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</si>
  <si>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</si>
  <si>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</si>
  <si>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BA1161</t>
  </si>
  <si>
    <t>BA1170</t>
  </si>
  <si>
    <t>BA1180</t>
  </si>
  <si>
    <t>Conv. per ass. ostetrica ed infermieristica</t>
  </si>
  <si>
    <t>Conv. per ass. domiciliare -ADI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</si>
  <si>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</si>
  <si>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</si>
  <si>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</si>
  <si>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</si>
  <si>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</si>
  <si>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</si>
  <si>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</si>
  <si>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</si>
  <si>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</si>
  <si>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</si>
  <si>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</si>
  <si>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</si>
  <si>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</si>
  <si>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</si>
  <si>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</si>
  <si>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BA1250</t>
  </si>
  <si>
    <t>BA1260</t>
  </si>
  <si>
    <t>Consulenze a favore di terzi, rimborsate Dirigenza ruolo professionale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</si>
  <si>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</si>
  <si>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</si>
  <si>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</si>
  <si>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>Personale di supporto diretto e indiretto</t>
  </si>
  <si>
    <t>Quota di perequazione</t>
  </si>
  <si>
    <t>BA1270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</si>
  <si>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</si>
  <si>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</si>
  <si>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</si>
  <si>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</si>
  <si>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</si>
  <si>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</si>
  <si>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</si>
  <si>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</si>
  <si>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</si>
  <si>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</si>
  <si>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</si>
  <si>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</si>
  <si>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</si>
  <si>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</si>
  <si>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</si>
  <si>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</si>
  <si>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</si>
  <si>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</si>
  <si>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</si>
  <si>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</si>
  <si>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</si>
  <si>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</si>
  <si>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</si>
  <si>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</si>
  <si>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</si>
  <si>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</si>
  <si>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</si>
  <si>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</si>
  <si>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</si>
  <si>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</si>
  <si>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BA1380</t>
  </si>
  <si>
    <t>Consulenze sanitarie da privato - articolo 55, comma 2, CCNL 8 giugno 2000</t>
  </si>
  <si>
    <t>BA1390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</si>
  <si>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</si>
  <si>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</si>
  <si>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</si>
  <si>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</si>
  <si>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</si>
  <si>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</si>
  <si>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</si>
  <si>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</si>
  <si>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</si>
  <si>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>BA1420</t>
  </si>
  <si>
    <t>BA1430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</si>
  <si>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</si>
  <si>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</si>
  <si>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</si>
  <si>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</si>
  <si>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</si>
  <si>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</si>
  <si>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</si>
  <si>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</si>
  <si>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</si>
  <si>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</si>
  <si>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</si>
  <si>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</si>
  <si>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</si>
  <si>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</si>
  <si>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</si>
  <si>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</si>
  <si>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</si>
  <si>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</si>
  <si>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</si>
  <si>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</si>
  <si>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</si>
  <si>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</si>
  <si>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</si>
  <si>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</si>
  <si>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</si>
  <si>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</si>
  <si>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</si>
  <si>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</si>
  <si>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</si>
  <si>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</si>
  <si>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</si>
  <si>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</si>
  <si>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</si>
  <si>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</si>
  <si>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</si>
  <si>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>BA1570</t>
  </si>
  <si>
    <t>Lavanderia</t>
  </si>
  <si>
    <t>BA1580</t>
  </si>
  <si>
    <t>Pulizia</t>
  </si>
  <si>
    <t>BA1590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</si>
  <si>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</si>
  <si>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</si>
  <si>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</si>
  <si>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</si>
  <si>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</si>
  <si>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</si>
  <si>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</si>
  <si>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</si>
  <si>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</si>
  <si>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</si>
  <si>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</si>
  <si>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</si>
  <si>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</si>
  <si>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</si>
  <si>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</si>
  <si>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</si>
  <si>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</si>
  <si>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</si>
  <si>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</si>
  <si>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</si>
  <si>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</si>
  <si>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</si>
  <si>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</si>
  <si>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</si>
  <si>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</si>
  <si>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</si>
  <si>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BA1680</t>
  </si>
  <si>
    <t>BA1690</t>
  </si>
  <si>
    <t>Premi di assicurazione - Altri premi assicurativi</t>
  </si>
  <si>
    <t>BA1700</t>
  </si>
  <si>
    <t>BA1710</t>
  </si>
  <si>
    <t>Altri servizi non sanitari da pubblico (Aziende sanitarie pubbliche della Regione)</t>
  </si>
  <si>
    <t>BA1720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</si>
  <si>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</si>
  <si>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</si>
  <si>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</si>
  <si>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</si>
  <si>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</si>
  <si>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</si>
  <si>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</si>
  <si>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</si>
  <si>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</si>
  <si>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</si>
  <si>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</si>
  <si>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</si>
  <si>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</si>
  <si>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</si>
  <si>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</si>
  <si>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</si>
  <si>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</si>
  <si>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</si>
  <si>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</si>
  <si>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</si>
  <si>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</si>
  <si>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</si>
  <si>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</si>
  <si>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</si>
  <si>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BA1780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</si>
  <si>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</si>
  <si>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</si>
  <si>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</si>
  <si>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</si>
  <si>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</si>
  <si>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</si>
  <si>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</si>
  <si>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</si>
  <si>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>BA1810</t>
  </si>
  <si>
    <t>BA1820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</si>
  <si>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</si>
  <si>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</si>
  <si>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</si>
  <si>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</si>
  <si>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</si>
  <si>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BA1831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</si>
  <si>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</si>
  <si>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</si>
  <si>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</si>
  <si>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</si>
  <si>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</si>
  <si>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</si>
  <si>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</si>
  <si>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</si>
  <si>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</si>
  <si>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</si>
  <si>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</si>
  <si>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</si>
  <si>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ai fabbricati e loro pertinenze</t>
  </si>
  <si>
    <t>BA1920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</si>
  <si>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</si>
  <si>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</si>
  <si>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</si>
  <si>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</si>
  <si>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</si>
  <si>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</si>
  <si>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</si>
  <si>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</si>
  <si>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</si>
  <si>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</si>
  <si>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</si>
  <si>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</si>
  <si>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</si>
  <si>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</si>
  <si>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</si>
  <si>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</si>
  <si>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</si>
  <si>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BA2000</t>
  </si>
  <si>
    <t>Locazioni passive</t>
  </si>
  <si>
    <t>Spese condominiali</t>
  </si>
  <si>
    <t>BA2010</t>
  </si>
  <si>
    <t>Canoni di noleggio - area sanitaria</t>
  </si>
  <si>
    <t>BA2020</t>
  </si>
  <si>
    <t>BA2030</t>
  </si>
  <si>
    <t>Canoni hardware e software</t>
  </si>
  <si>
    <t>Canoni fotocopiatrici</t>
  </si>
  <si>
    <t>Canoni noleggio automezzi</t>
  </si>
  <si>
    <t>Canoni noleggio altro</t>
  </si>
  <si>
    <t>BA2040</t>
  </si>
  <si>
    <t>BA2050</t>
  </si>
  <si>
    <t>BA2060</t>
  </si>
  <si>
    <t>Canoni di project financing</t>
  </si>
  <si>
    <t>BA2061</t>
  </si>
  <si>
    <t>Locazioni e noleggi da Aziende sanitarie pubbliche della Regione</t>
  </si>
  <si>
    <t>BA2070</t>
  </si>
  <si>
    <t>BA2090</t>
  </si>
  <si>
    <t>BA2100</t>
  </si>
  <si>
    <t>BA2110</t>
  </si>
  <si>
    <t>BA2120</t>
  </si>
  <si>
    <t>BA2130</t>
  </si>
  <si>
    <t>Costo del personale dirigente medico - altro</t>
  </si>
  <si>
    <t>BA2140</t>
  </si>
  <si>
    <t>BA2150</t>
  </si>
  <si>
    <t>BA2160</t>
  </si>
  <si>
    <t>BA2170</t>
  </si>
  <si>
    <t>BA2180</t>
  </si>
  <si>
    <t>BA2190</t>
  </si>
  <si>
    <t>BA2200</t>
  </si>
  <si>
    <t>BA2210</t>
  </si>
  <si>
    <t>Costo del personale comparto ruolo sanitario - altro</t>
  </si>
  <si>
    <t>BA2220</t>
  </si>
  <si>
    <t>BA2230</t>
  </si>
  <si>
    <t>BA2240</t>
  </si>
  <si>
    <t>BA2250</t>
  </si>
  <si>
    <t>BA2260</t>
  </si>
  <si>
    <t>Costo del personale dirigente ruolo professionale - altro</t>
  </si>
  <si>
    <t>BA2270</t>
  </si>
  <si>
    <t>BA2280</t>
  </si>
  <si>
    <t>BA2290</t>
  </si>
  <si>
    <t>BA2300</t>
  </si>
  <si>
    <t>Costo del personale comparto ruolo professionale - altro</t>
  </si>
  <si>
    <t>BA2310</t>
  </si>
  <si>
    <t>BA2320</t>
  </si>
  <si>
    <t>BA2330</t>
  </si>
  <si>
    <t>BA2340</t>
  </si>
  <si>
    <t>BA2350</t>
  </si>
  <si>
    <t>Costo del personale dirigente ruolo tecnico - altro</t>
  </si>
  <si>
    <t>BA2360</t>
  </si>
  <si>
    <t>BA2370</t>
  </si>
  <si>
    <t>BA2380</t>
  </si>
  <si>
    <t>BA2390</t>
  </si>
  <si>
    <t>Costo del personale comparto ruolo tecnico - altro</t>
  </si>
  <si>
    <t>BA2400</t>
  </si>
  <si>
    <t>BA2410</t>
  </si>
  <si>
    <t>BA2420</t>
  </si>
  <si>
    <t>BA2430</t>
  </si>
  <si>
    <t>BA2440</t>
  </si>
  <si>
    <t>Costo del personale dirigente ruolo amministrativo - altro</t>
  </si>
  <si>
    <t>BA2450</t>
  </si>
  <si>
    <t>BA2460</t>
  </si>
  <si>
    <t>BA2470</t>
  </si>
  <si>
    <t>BA2480</t>
  </si>
  <si>
    <t>Costo del personale comparto ruolo amministrativo - altro</t>
  </si>
  <si>
    <t>BA2490</t>
  </si>
  <si>
    <t>BA2500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</si>
  <si>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</si>
  <si>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</si>
  <si>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</si>
  <si>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</si>
  <si>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</si>
  <si>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</si>
  <si>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</si>
  <si>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</si>
  <si>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</si>
  <si>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</si>
  <si>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</si>
  <si>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</si>
  <si>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BA2540</t>
  </si>
  <si>
    <t>Compensi agli organi direttivi e di indirizzo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</si>
  <si>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</si>
  <si>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</si>
  <si>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</si>
  <si>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</si>
  <si>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</si>
  <si>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</si>
  <si>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</si>
  <si>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</si>
  <si>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</si>
  <si>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</si>
  <si>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</si>
  <si>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</si>
  <si>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BA2570</t>
  </si>
  <si>
    <t>Ammortamento Costi di impianto e ampliamento</t>
  </si>
  <si>
    <t>Ammortamento Costi di ricerca, sviluppo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</si>
  <si>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</si>
  <si>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</si>
  <si>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</si>
  <si>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</si>
  <si>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</si>
  <si>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BA2580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</si>
  <si>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</si>
  <si>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</si>
  <si>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</si>
  <si>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</si>
  <si>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</si>
  <si>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</si>
  <si>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</si>
  <si>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</si>
  <si>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</si>
  <si>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</si>
  <si>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</si>
  <si>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BA2630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</si>
  <si>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</si>
  <si>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</si>
  <si>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</si>
  <si>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</si>
  <si>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</si>
  <si>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</si>
  <si>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</si>
  <si>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</si>
  <si>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</si>
  <si>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</si>
  <si>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</si>
  <si>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</si>
  <si>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</si>
  <si>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</si>
  <si>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>Svalutazione oggetti d'arte</t>
  </si>
  <si>
    <t>Svalutazione altre immobilizzazioni materiali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</si>
  <si>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</si>
  <si>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</si>
  <si>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</si>
  <si>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</si>
  <si>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</si>
  <si>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</si>
  <si>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</si>
  <si>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</si>
  <si>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</si>
  <si>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</si>
  <si>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</si>
  <si>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</si>
  <si>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</si>
  <si>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</si>
  <si>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</si>
  <si>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</si>
  <si>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</si>
  <si>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</si>
  <si>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</si>
  <si>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</si>
  <si>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</si>
  <si>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</si>
  <si>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</si>
  <si>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</si>
  <si>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</si>
  <si>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</si>
  <si>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</si>
  <si>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</si>
  <si>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</si>
  <si>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</si>
  <si>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</si>
  <si>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</si>
  <si>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</si>
  <si>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</si>
  <si>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</si>
  <si>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</si>
  <si>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</si>
  <si>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</si>
  <si>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</si>
  <si>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</si>
  <si>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</si>
  <si>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</si>
  <si>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</si>
  <si>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</si>
  <si>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</si>
  <si>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</si>
  <si>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</si>
  <si>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</si>
  <si>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</si>
  <si>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</si>
  <si>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</si>
  <si>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</si>
  <si>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</si>
  <si>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</si>
  <si>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</si>
  <si>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</si>
  <si>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</si>
  <si>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BA2680</t>
  </si>
  <si>
    <t>BA2681</t>
  </si>
  <si>
    <t>BA2682</t>
  </si>
  <si>
    <t>BA2683</t>
  </si>
  <si>
    <t>BA2684</t>
  </si>
  <si>
    <t>BA2685</t>
  </si>
  <si>
    <t>BA2686</t>
  </si>
  <si>
    <t>BA2690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</si>
  <si>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</si>
  <si>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</si>
  <si>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</si>
  <si>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</si>
  <si>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</si>
  <si>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</si>
  <si>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</si>
  <si>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</si>
  <si>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</si>
  <si>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</si>
  <si>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</si>
  <si>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</si>
  <si>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</si>
  <si>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</si>
  <si>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</si>
  <si>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</si>
  <si>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</si>
  <si>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BA2760</t>
  </si>
  <si>
    <t>Accantonamento al fondo SUMAI - Specialisti ambulatoriali</t>
  </si>
  <si>
    <t>Accantonamento al fondo SUMAI - altre professioni</t>
  </si>
  <si>
    <t>BA2770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</si>
  <si>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</si>
  <si>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</si>
  <si>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</si>
  <si>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</si>
  <si>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</si>
  <si>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</si>
  <si>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</si>
  <si>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</si>
  <si>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</si>
  <si>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</si>
  <si>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</si>
  <si>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</si>
  <si>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</si>
  <si>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</si>
  <si>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</si>
  <si>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</si>
  <si>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</si>
  <si>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</si>
  <si>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</si>
  <si>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</si>
  <si>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</si>
  <si>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</si>
  <si>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</si>
  <si>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</si>
  <si>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</si>
  <si>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</si>
  <si>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</si>
  <si>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</si>
  <si>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</si>
  <si>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</si>
  <si>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</si>
  <si>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</si>
  <si>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</si>
  <si>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</si>
  <si>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</si>
  <si>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</si>
  <si>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</si>
  <si>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</si>
  <si>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</si>
  <si>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</si>
  <si>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</si>
  <si>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</si>
  <si>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</si>
  <si>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</si>
  <si>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</si>
  <si>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</si>
  <si>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</si>
  <si>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</si>
  <si>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</si>
  <si>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</si>
  <si>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</si>
  <si>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</si>
  <si>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</si>
  <si>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</si>
  <si>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</si>
  <si>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EA0310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</si>
  <si>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</si>
  <si>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</si>
  <si>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</si>
  <si>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</si>
  <si>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</si>
  <si>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EA0350</t>
  </si>
  <si>
    <t>Sopravvenienze passive v/terzi relative alla mobilità extraregionale</t>
  </si>
  <si>
    <t>EA0360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</si>
  <si>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</si>
  <si>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</si>
  <si>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</si>
  <si>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</si>
  <si>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</si>
  <si>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</si>
  <si>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</si>
  <si>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</si>
  <si>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</si>
  <si>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</si>
  <si>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</si>
  <si>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</si>
  <si>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</si>
  <si>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</si>
  <si>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</si>
  <si>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</si>
  <si>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</si>
  <si>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</si>
  <si>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</si>
  <si>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</si>
  <si>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</si>
  <si>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</si>
  <si>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</si>
  <si>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</si>
  <si>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</si>
  <si>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</si>
  <si>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</si>
  <si>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</si>
  <si>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</si>
  <si>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</si>
  <si>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</si>
  <si>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</si>
  <si>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</si>
  <si>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</si>
  <si>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</si>
  <si>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</si>
  <si>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</si>
  <si>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</si>
  <si>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</si>
  <si>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</si>
  <si>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</si>
  <si>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</si>
  <si>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</si>
  <si>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</si>
  <si>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</si>
  <si>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</si>
  <si>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</si>
  <si>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</si>
  <si>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</si>
  <si>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</si>
  <si>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</si>
  <si>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</si>
  <si>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</si>
  <si>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</si>
  <si>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</si>
  <si>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</si>
  <si>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</si>
  <si>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</si>
  <si>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</si>
  <si>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</si>
  <si>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</si>
  <si>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CONSUNTIVO</t>
  </si>
  <si>
    <t>APPROVAZIONE BILANCIO DA PARTE DEL COLLEGIO SINDACALE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</si>
  <si>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</si>
  <si>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</si>
  <si>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</si>
  <si>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</si>
  <si>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</si>
  <si>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</si>
  <si>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</si>
  <si>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</si>
  <si>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</si>
  <si>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</si>
  <si>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</si>
  <si>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</si>
  <si>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</si>
  <si>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</si>
  <si>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</si>
  <si>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</si>
  <si>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</si>
  <si>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</si>
  <si>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</si>
  <si>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</si>
  <si>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</si>
  <si>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</si>
  <si>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</si>
  <si>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</si>
  <si>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</si>
  <si>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</si>
  <si>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</si>
  <si>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</si>
  <si>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</si>
  <si>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</si>
  <si>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</si>
  <si>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</si>
  <si>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</si>
  <si>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</si>
  <si>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</si>
  <si>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</si>
  <si>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</si>
  <si>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</si>
  <si>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</si>
  <si>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</si>
  <si>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</si>
  <si>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</si>
  <si>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</si>
  <si>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</si>
  <si>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</si>
  <si>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</si>
  <si>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</si>
  <si>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</si>
  <si>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</si>
  <si>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</si>
  <si>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</si>
  <si>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</si>
  <si>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</si>
  <si>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</si>
  <si>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</si>
  <si>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</si>
  <si>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</si>
  <si>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</si>
  <si>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</si>
  <si>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</si>
  <si>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</si>
  <si>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</si>
  <si>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</si>
  <si>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</si>
  <si>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</si>
  <si>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</si>
  <si>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</si>
  <si>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</si>
  <si>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</si>
  <si>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</si>
  <si>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</si>
  <si>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</si>
  <si>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</si>
  <si>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</si>
  <si>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</si>
  <si>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</si>
  <si>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</si>
  <si>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</si>
  <si>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</si>
  <si>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</si>
  <si>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</si>
  <si>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</si>
  <si>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</si>
  <si>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</si>
  <si>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</si>
  <si>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</si>
  <si>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</si>
  <si>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</si>
  <si>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</si>
  <si>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</si>
  <si>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</si>
  <si>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</si>
  <si>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</si>
  <si>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</si>
  <si>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</si>
  <si>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</si>
  <si>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</si>
  <si>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</si>
  <si>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</si>
  <si>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</si>
  <si>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</si>
  <si>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</si>
  <si>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</si>
  <si>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</si>
  <si>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</si>
  <si>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</si>
  <si>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</si>
  <si>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</si>
  <si>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</si>
  <si>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</si>
  <si>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</si>
  <si>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</si>
  <si>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</si>
  <si>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</si>
  <si>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</si>
  <si>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</si>
  <si>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</si>
  <si>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</si>
  <si>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</si>
  <si>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</si>
  <si>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</si>
  <si>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</si>
  <si>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</si>
  <si>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</si>
  <si>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</si>
  <si>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</si>
  <si>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</si>
  <si>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</si>
  <si>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</si>
  <si>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</si>
  <si>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</si>
  <si>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</si>
  <si>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</si>
  <si>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</si>
  <si>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</si>
  <si>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</si>
  <si>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</si>
  <si>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</si>
  <si>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</si>
  <si>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</si>
  <si>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</si>
  <si>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</si>
  <si>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</si>
  <si>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</si>
  <si>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</si>
  <si>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</si>
  <si>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</si>
  <si>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</si>
  <si>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</si>
  <si>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</si>
  <si>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</si>
  <si>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</si>
  <si>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</si>
  <si>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</si>
  <si>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</si>
  <si>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</si>
  <si>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</si>
  <si>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</si>
  <si>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</si>
  <si>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</si>
  <si>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</si>
  <si>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</si>
  <si>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</si>
  <si>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</si>
  <si>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</si>
  <si>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</si>
  <si>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</si>
  <si>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</si>
  <si>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</si>
  <si>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</si>
  <si>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</si>
  <si>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</si>
  <si>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</si>
  <si>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</si>
  <si>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</si>
  <si>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</si>
  <si>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</si>
  <si>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</si>
  <si>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</si>
  <si>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</si>
  <si>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</si>
  <si>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</si>
  <si>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</si>
  <si>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</si>
  <si>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</si>
  <si>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</si>
  <si>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</si>
  <si>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</si>
  <si>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</si>
  <si>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</si>
  <si>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</si>
  <si>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</si>
  <si>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</si>
  <si>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</si>
  <si>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</si>
  <si>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</si>
  <si>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</si>
  <si>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</si>
  <si>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</si>
  <si>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</si>
  <si>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</si>
  <si>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</si>
  <si>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</si>
  <si>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</si>
  <si>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</si>
  <si>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</si>
  <si>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</si>
  <si>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</si>
  <si>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</si>
  <si>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</si>
  <si>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</si>
  <si>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</si>
  <si>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</si>
  <si>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</si>
  <si>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</si>
  <si>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</si>
  <si>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</si>
  <si>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</si>
  <si>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</si>
  <si>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</si>
  <si>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</si>
  <si>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</si>
  <si>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</si>
  <si>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</si>
  <si>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</si>
  <si>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</si>
  <si>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</si>
  <si>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</si>
  <si>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</si>
  <si>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</si>
  <si>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</si>
  <si>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</si>
  <si>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</si>
  <si>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</si>
  <si>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</si>
  <si>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</si>
  <si>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</si>
  <si>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</si>
  <si>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</si>
  <si>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</si>
  <si>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</si>
  <si>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</si>
  <si>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</si>
  <si>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</si>
  <si>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</si>
  <si>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</si>
  <si>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</si>
  <si>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</si>
  <si>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</si>
  <si>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</si>
  <si>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</si>
  <si>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</si>
  <si>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</si>
  <si>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</si>
  <si>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</si>
  <si>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</si>
  <si>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</si>
  <si>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</si>
  <si>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</si>
  <si>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</si>
  <si>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</si>
  <si>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</si>
  <si>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</si>
  <si>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</si>
  <si>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</si>
  <si>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</si>
  <si>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</si>
  <si>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</si>
  <si>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</si>
  <si>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</si>
  <si>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</si>
  <si>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</si>
  <si>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</si>
  <si>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</si>
  <si>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</si>
  <si>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</si>
  <si>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</si>
  <si>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</si>
  <si>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</si>
  <si>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</si>
  <si>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</si>
  <si>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</si>
  <si>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</si>
  <si>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</si>
  <si>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</si>
  <si>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</si>
  <si>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</si>
  <si>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</si>
  <si>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</si>
  <si>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</si>
  <si>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</si>
  <si>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</si>
  <si>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</si>
  <si>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</si>
  <si>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</si>
  <si>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</si>
  <si>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</si>
  <si>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</si>
  <si>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</si>
  <si>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</si>
  <si>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</si>
  <si>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</si>
  <si>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</si>
  <si>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</si>
  <si>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</si>
  <si>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</si>
  <si>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</si>
  <si>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</si>
  <si>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</si>
  <si>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</si>
  <si>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</si>
  <si>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</si>
  <si>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</si>
  <si>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</si>
  <si>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</si>
  <si>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</si>
  <si>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</si>
  <si>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</si>
  <si>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</si>
  <si>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</si>
  <si>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</si>
  <si>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</si>
  <si>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</si>
  <si>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</si>
  <si>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</si>
  <si>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</si>
  <si>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</si>
  <si>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</si>
  <si>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</si>
  <si>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</si>
  <si>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</si>
  <si>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</si>
  <si>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</si>
  <si>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</si>
  <si>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</si>
  <si>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</si>
  <si>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</si>
  <si>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</si>
  <si>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</si>
  <si>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</si>
  <si>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</si>
  <si>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</si>
  <si>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</si>
  <si>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</si>
  <si>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</si>
  <si>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</si>
  <si>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</si>
  <si>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</si>
  <si>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</si>
  <si>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</si>
  <si>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</si>
  <si>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</si>
  <si>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</si>
  <si>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</si>
  <si>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</si>
  <si>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</si>
  <si>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</si>
  <si>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</si>
  <si>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</si>
  <si>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</si>
  <si>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</si>
  <si>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</si>
  <si>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</si>
  <si>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</si>
  <si>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</si>
  <si>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</si>
  <si>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</si>
  <si>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</si>
  <si>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</si>
  <si>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</si>
  <si>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</si>
  <si>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</si>
  <si>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</si>
  <si>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</si>
  <si>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</si>
  <si>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</si>
  <si>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</si>
  <si>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</si>
  <si>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</si>
  <si>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</si>
  <si>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</si>
  <si>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</si>
  <si>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</si>
  <si>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</si>
  <si>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</si>
  <si>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</si>
  <si>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</si>
  <si>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</si>
  <si>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</si>
  <si>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</si>
  <si>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</si>
  <si>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</si>
  <si>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</si>
  <si>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</si>
  <si>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</si>
  <si>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</si>
  <si>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</si>
  <si>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</si>
  <si>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</si>
  <si>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</si>
  <si>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</si>
  <si>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</si>
  <si>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</si>
  <si>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</si>
  <si>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</si>
  <si>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</si>
  <si>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</si>
  <si>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</si>
  <si>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</si>
  <si>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</si>
  <si>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</si>
  <si>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</si>
  <si>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</si>
  <si>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</si>
  <si>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</si>
  <si>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</si>
  <si>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</si>
  <si>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</si>
  <si>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</si>
  <si>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</si>
  <si>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</si>
  <si>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</si>
  <si>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</si>
  <si>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</si>
  <si>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</si>
  <si>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</si>
  <si>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</si>
  <si>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</si>
  <si>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</si>
  <si>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</si>
  <si>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</si>
  <si>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</si>
  <si>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</si>
  <si>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</si>
  <si>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</si>
  <si>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</si>
  <si>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</si>
  <si>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</si>
  <si>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</si>
  <si>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</si>
  <si>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</si>
  <si>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</si>
  <si>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</si>
  <si>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</si>
  <si>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</si>
  <si>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</si>
  <si>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</si>
  <si>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</si>
  <si>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</si>
  <si>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</si>
  <si>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</si>
  <si>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</si>
  <si>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</si>
  <si>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</si>
  <si>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</si>
  <si>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</si>
  <si>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</si>
  <si>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</si>
  <si>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</si>
  <si>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</si>
  <si>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</si>
  <si>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</si>
  <si>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</si>
  <si>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</si>
  <si>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</si>
  <si>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</si>
  <si>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</si>
  <si>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</si>
  <si>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</si>
  <si>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</si>
  <si>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</si>
  <si>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</si>
  <si>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</si>
  <si>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</si>
  <si>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</si>
  <si>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</si>
  <si>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</si>
  <si>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</si>
  <si>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</si>
  <si>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</si>
  <si>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</si>
  <si>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</si>
  <si>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</si>
  <si>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</si>
  <si>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</si>
  <si>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</si>
  <si>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</si>
  <si>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</si>
  <si>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</si>
  <si>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</si>
  <si>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</si>
  <si>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</si>
  <si>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</si>
  <si>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</si>
  <si>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</si>
  <si>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</si>
  <si>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</si>
  <si>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</si>
  <si>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</si>
  <si>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</si>
  <si>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</si>
  <si>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</si>
  <si>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</si>
  <si>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</si>
  <si>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</si>
  <si>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</si>
  <si>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</si>
  <si>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</si>
  <si>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</si>
  <si>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</si>
  <si>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</si>
  <si>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</si>
  <si>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</si>
  <si>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</si>
  <si>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</si>
  <si>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</si>
  <si>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</si>
  <si>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</si>
  <si>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</si>
  <si>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</si>
  <si>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</si>
  <si>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</si>
  <si>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</si>
  <si>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</si>
  <si>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</si>
  <si>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</si>
  <si>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</si>
  <si>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</si>
  <si>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</si>
  <si>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</si>
  <si>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</si>
  <si>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</si>
  <si>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</si>
  <si>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</si>
  <si>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</si>
  <si>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</si>
  <si>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</si>
  <si>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</si>
  <si>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</si>
  <si>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</si>
  <si>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</si>
  <si>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</si>
  <si>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</si>
  <si>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</si>
  <si>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</si>
  <si>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</si>
  <si>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</si>
  <si>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</si>
  <si>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</si>
  <si>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</si>
  <si>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</si>
  <si>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</si>
  <si>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</si>
  <si>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</si>
  <si>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</si>
  <si>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</si>
  <si>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</si>
  <si>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</si>
  <si>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</si>
  <si>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</si>
  <si>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</si>
  <si>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</si>
  <si>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</si>
  <si>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</si>
  <si>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</si>
  <si>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</si>
  <si>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</si>
  <si>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</si>
  <si>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</si>
  <si>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</si>
  <si>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</si>
  <si>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</si>
  <si>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</si>
  <si>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</si>
  <si>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</si>
  <si>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</si>
  <si>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</si>
  <si>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</si>
  <si>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</si>
  <si>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</si>
  <si>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</si>
  <si>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</si>
  <si>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</si>
  <si>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</si>
  <si>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</si>
  <si>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</si>
  <si>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</si>
  <si>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</si>
  <si>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</si>
  <si>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</si>
  <si>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</si>
  <si>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………………………………………………………………………..</t>
  </si>
  <si>
    <t>Finanziamento indistinto</t>
  </si>
  <si>
    <t>Compartecipazione alla spesa per prestazioni sanitarie - Ticket sulle prestazioni di specialistica ambulatoriale e APA-PAC</t>
  </si>
  <si>
    <t>SCHEMA DI BILANCIO
Decreto interministeriale 20 marzo 2013</t>
  </si>
  <si>
    <t>Variazione
proiezione/preventivo</t>
  </si>
  <si>
    <t>Variazione
proiezione/consuntivo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</si>
  <si>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</si>
  <si>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</si>
  <si>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</si>
  <si>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</si>
  <si>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</si>
  <si>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</si>
  <si>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</si>
  <si>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</si>
  <si>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</si>
  <si>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SOMMA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</si>
  <si>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</si>
  <si>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</si>
  <si>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</si>
  <si>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</si>
  <si>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</si>
  <si>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</si>
  <si>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</si>
  <si>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</si>
  <si>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</si>
  <si>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</si>
  <si>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</si>
  <si>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</si>
  <si>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</si>
  <si>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</si>
  <si>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</si>
  <si>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</si>
  <si>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</si>
  <si>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</si>
  <si>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</si>
  <si>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</si>
  <si>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</si>
  <si>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</si>
  <si>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</si>
  <si>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</si>
  <si>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</si>
  <si>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</si>
  <si>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</si>
  <si>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</si>
  <si>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</si>
  <si>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</si>
  <si>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</si>
  <si>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</si>
  <si>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</si>
  <si>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</si>
  <si>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</si>
  <si>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</si>
  <si>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</si>
  <si>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</si>
  <si>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</si>
  <si>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</si>
  <si>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</si>
  <si>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</si>
  <si>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</si>
  <si>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</si>
  <si>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</si>
  <si>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</si>
  <si>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</si>
  <si>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</si>
  <si>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</si>
  <si>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</si>
  <si>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</si>
  <si>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</si>
  <si>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</si>
  <si>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</si>
  <si>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</si>
  <si>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</si>
  <si>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</si>
  <si>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</si>
  <si>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</si>
  <si>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</si>
  <si>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</si>
  <si>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</si>
  <si>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</si>
  <si>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</si>
  <si>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</si>
  <si>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</si>
  <si>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</si>
  <si>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</si>
  <si>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</si>
  <si>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</si>
  <si>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</si>
  <si>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</si>
  <si>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</si>
  <si>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</si>
  <si>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</si>
  <si>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</si>
  <si>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</si>
  <si>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</si>
  <si>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</si>
  <si>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</si>
  <si>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</si>
  <si>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</si>
  <si>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</si>
  <si>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</si>
  <si>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</si>
  <si>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</si>
  <si>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</si>
  <si>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</si>
  <si>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</si>
  <si>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</si>
  <si>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</si>
  <si>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</si>
  <si>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</si>
  <si>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</si>
  <si>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</si>
  <si>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</si>
  <si>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</si>
  <si>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</si>
  <si>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</si>
  <si>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</si>
  <si>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t>TIPO CONTO</t>
  </si>
  <si>
    <t>IVA indetraibile acquisti intercompany per medicinali con AIC</t>
  </si>
  <si>
    <t>IVA indetraibile acquisti intercompany per medicinali senza AIC</t>
  </si>
  <si>
    <t xml:space="preserve">IVA indetraibile acquisti intercompany per dispositivi medici </t>
  </si>
  <si>
    <t>IVA indetraibile acquisti intercompany per dispositivi medici impiantabili attivi</t>
  </si>
  <si>
    <t>IVA indetraibile acquisti intercompany per dispositivi medico diagnostici in vitro (IVD)</t>
  </si>
  <si>
    <t>IVA indetraibile acquisti intercompany per prodotti dietetici</t>
  </si>
  <si>
    <t>IVA indetraibile acquisti intercompany per materiali per la profilassi (vaccini)</t>
  </si>
  <si>
    <t>IVA indetraibile acquisti intercompany per prodotti chimici</t>
  </si>
  <si>
    <t>IVA indetraibile acquisti intercompany per materiali e prodotti per uso veterinario</t>
  </si>
  <si>
    <t>IVA indetraibile acquisti intercompany per altri beni e prodotti sanitari</t>
  </si>
  <si>
    <t>IVA indetraibile acquisti intercompany per prodotti alimentari</t>
  </si>
  <si>
    <t>IVA indetraibile acquisti intercompany per materiali di guardaroba, di pulizia e di convivenza in genere</t>
  </si>
  <si>
    <t>IVA indetraibile acquisti intercompany per combustibili, carburanti e lubrificanti</t>
  </si>
  <si>
    <t>IVA indetraibile acquisti intercompany per supporti informatici e cancelleria</t>
  </si>
  <si>
    <t>IVA indetraibile acquisti intercompany per materiali per manutenzione</t>
  </si>
  <si>
    <t>IVA indetraibile acquisti intercompany per altri beni e prodotti non sanitari</t>
  </si>
  <si>
    <t xml:space="preserve">Retribuzione di posizione personale sanitario universitario </t>
  </si>
  <si>
    <t>PERIODO DI RILEVAZIONE</t>
  </si>
  <si>
    <t>ENTE SSN</t>
  </si>
  <si>
    <t xml:space="preserve">            ANNO</t>
  </si>
  <si>
    <t xml:space="preserve">    TRIMESTRE</t>
  </si>
  <si>
    <t xml:space="preserve">    PREVENTIVO</t>
  </si>
  <si>
    <t xml:space="preserve">SI </t>
  </si>
  <si>
    <t>Regione Friuli Venezia Giulia</t>
  </si>
  <si>
    <t>Contributi da Regione o Prov. Aut. (extra fondo) - Risorse aggiuntive da bilancio regionale a titolo di copertura LEA</t>
  </si>
  <si>
    <t>Contributi da Regione o Prov. Aut. (extra fondo) - Risorse aggiuntive da bilancio regionale a titolo di copertura extra LEA</t>
  </si>
  <si>
    <t>2</t>
  </si>
  <si>
    <t>AA0000</t>
  </si>
  <si>
    <t>A) Valore della produzione</t>
  </si>
  <si>
    <t>3</t>
  </si>
  <si>
    <t>A.1) Contributi in c/esercizio</t>
  </si>
  <si>
    <t>4</t>
  </si>
  <si>
    <t>A.1.A) Contributi da Regione o Prov. Aut. per quota F.S. regionale</t>
  </si>
  <si>
    <t>5</t>
  </si>
  <si>
    <t>A.1.A.1) da Regione o Prov. Aut. per quota F.S. regionale indistinto</t>
  </si>
  <si>
    <t>6</t>
  </si>
  <si>
    <t>600100100100000</t>
  </si>
  <si>
    <t>600100100200000</t>
  </si>
  <si>
    <t>7</t>
  </si>
  <si>
    <t>A.1.A.1.3.A) Funzioni - Pronto soccorso</t>
  </si>
  <si>
    <t>600100100301000</t>
  </si>
  <si>
    <t>600100100302000</t>
  </si>
  <si>
    <t>600100100400000</t>
  </si>
  <si>
    <t>A.1.A.2) da Regione o Prov. Aut. per quota F.S. regionale vincolato</t>
  </si>
  <si>
    <t>600100200000000</t>
  </si>
  <si>
    <t>A.1.B) Contributi c/esercizio (extra fondo)</t>
  </si>
  <si>
    <t>A.1.B.1) da Regione o Prov. Aut. (extra fondo)</t>
  </si>
  <si>
    <t>A.1.B.1.1) Contributi da Regione o Prov. Aut. (extra fondo) vincolati</t>
  </si>
  <si>
    <t>600200100101000</t>
  </si>
  <si>
    <t>600200100102000</t>
  </si>
  <si>
    <t>600200100103000</t>
  </si>
  <si>
    <t>600200100104000</t>
  </si>
  <si>
    <t>600200100108000</t>
  </si>
  <si>
    <t>600200100109000</t>
  </si>
  <si>
    <t>A.1.B.1.2) Contributi da Regione o Prov. Aut. (extra fondo) - Risorse aggiuntive da bilancio regionale a titolo di copertura LEA</t>
  </si>
  <si>
    <t>600200100200000</t>
  </si>
  <si>
    <t>A.1.B.1.3) Contributi da Regione o Prov. Aut. (extra fondo) - Risorse aggiuntive da bilancio regionale a titolo di copertura extra LEA</t>
  </si>
  <si>
    <t>600200100300000</t>
  </si>
  <si>
    <t>A.1.B.1.4) Contributi da Regione o Prov. Aut. (extra fondo) - Altro</t>
  </si>
  <si>
    <t>600200100400000</t>
  </si>
  <si>
    <t>A.1.B.2) Contributi da Aziende sanitarie pubbliche della Regione o Prov. Aut. (extra fondo)</t>
  </si>
  <si>
    <t>A.1.B.2.1) Contributi da Aziende sanitarie pubbliche della Regione o Prov. Aut. (extra fondo) vincolati</t>
  </si>
  <si>
    <t>600200200100000</t>
  </si>
  <si>
    <t>A.1.B.2.2) Contributi da Aziende sanitarie pubbliche della Regione o Prov. Aut. (extra fondo) altro</t>
  </si>
  <si>
    <t>600200200200000</t>
  </si>
  <si>
    <t>A.1.B.3) Contributi da altri soggetti pubblici (extra fondo)</t>
  </si>
  <si>
    <t>600200300050000</t>
  </si>
  <si>
    <t>600200300101000</t>
  </si>
  <si>
    <t>600200300102000</t>
  </si>
  <si>
    <t>600200300103000</t>
  </si>
  <si>
    <t>600200300104000</t>
  </si>
  <si>
    <t>600200300108000</t>
  </si>
  <si>
    <t>600200300109000</t>
  </si>
  <si>
    <t>600200300200000</t>
  </si>
  <si>
    <t>600200300300000</t>
  </si>
  <si>
    <t>A.1.B.3.5)  Contributi da altri soggetti pubblici (extra fondo) - in attuazione dell'art.79, comma 1 sexies lettera c), del D.L. 112/2008, convertito con legge 133/2008 e della legge 23 dicembre 2009, n. 191</t>
  </si>
  <si>
    <t>600200300400000</t>
  </si>
  <si>
    <t>A.1.C) Contributi c/esercizio per ricerca</t>
  </si>
  <si>
    <t>A.1.C.1) Contributi da Ministero della Salute per ricerca corrente</t>
  </si>
  <si>
    <t>600300100000000</t>
  </si>
  <si>
    <t>A.1.C.2) Contributi da Ministero della Salute per ricerca finalizzata</t>
  </si>
  <si>
    <t>600300200000000</t>
  </si>
  <si>
    <t>A.1.C.3) Contributi da Regione ed altri soggetti pubblici per ricerca</t>
  </si>
  <si>
    <t>600300300100000</t>
  </si>
  <si>
    <t>600300300900000</t>
  </si>
  <si>
    <t>A.1.C.4) Contributi da privati per ricerca</t>
  </si>
  <si>
    <t>600300400000000</t>
  </si>
  <si>
    <t>A.1.D) Contributi c/esercizio da privati</t>
  </si>
  <si>
    <t>600400000000000</t>
  </si>
  <si>
    <t>A.2) Rettifica contributi c/esercizio per destinazione ad investimenti</t>
  </si>
  <si>
    <t>A.2.A) Rettifica contributi in c/esercizio per destinazione ad investimenti - da Regione o Prov. Aut. per quota F.S. regionale</t>
  </si>
  <si>
    <t>610100000000000</t>
  </si>
  <si>
    <t>A.2.B) Rettifica contributi in c/esercizio per destinazione ad investimenti - altri contributi</t>
  </si>
  <si>
    <t>610200000000000</t>
  </si>
  <si>
    <t>A.3) Utilizzo fondi per quote inutilizzate contributi vincolati di esercizi precedenti</t>
  </si>
  <si>
    <t>620050000000000</t>
  </si>
  <si>
    <t>620100000000000</t>
  </si>
  <si>
    <t>620200000000000</t>
  </si>
  <si>
    <t>620300000000000</t>
  </si>
  <si>
    <t>620400000000000</t>
  </si>
  <si>
    <t>A.4) Ricavi per prestazioni sanitarie e sociosanitarie a rilevanza sanitaria</t>
  </si>
  <si>
    <t>A.4.A) Ricavi per prestazioni sanitarie e sociosanitarie a rilevanza sanitaria erogate a soggetti pubblici</t>
  </si>
  <si>
    <t>A.4.A.1) Ricavi per prestaz. sanitarie e sociosanitarie a rilevanza sanitaria erogate ad Aziende sanitarie pubbliche della Regione</t>
  </si>
  <si>
    <t>630100100101000</t>
  </si>
  <si>
    <t>630100100102000</t>
  </si>
  <si>
    <t>Rimborso per prestazioni fatturate in regime di ricovero - Az. sanitarie pubb. della Regione</t>
  </si>
  <si>
    <t>630100100201000</t>
  </si>
  <si>
    <t>630100100202000</t>
  </si>
  <si>
    <t>Rimborso per prestazioni ambulatoriali e diagnostiche fatturate  - Az. sanitarie pubb. della Regione</t>
  </si>
  <si>
    <t>630100100250000</t>
  </si>
  <si>
    <t>Prestazioni di pronto soccorso non seguite da ricovero - Az. sanitarie pubb. della Regione</t>
  </si>
  <si>
    <t>630100100300000</t>
  </si>
  <si>
    <t>Prestazioni di psichiatria residenziale e semiresidenziale - Az. sanitarie pubb. della Regione</t>
  </si>
  <si>
    <t>630100100400000</t>
  </si>
  <si>
    <t>Prestazioni di File F  - Az. sanitarie pubb. della Regione</t>
  </si>
  <si>
    <t>630100100500000</t>
  </si>
  <si>
    <t>Prestazioni servizi MMG, PLS, Contin. Assistenziale  - Az. sanitarie pubb. della Regione</t>
  </si>
  <si>
    <t>630100100600000</t>
  </si>
  <si>
    <t>Prestazioni servizi farmaceutica convenzionata  - Az. sanitarie pubb. della Regione</t>
  </si>
  <si>
    <t>630100100700000</t>
  </si>
  <si>
    <t>Prestazioni termali  - Az. sanitarie pubb. della Regione</t>
  </si>
  <si>
    <t>630100100800000</t>
  </si>
  <si>
    <t>Prestazioni trasporto ambulanze ed elisoccorso - Az. sanitarie pubb. della Regione</t>
  </si>
  <si>
    <t>630100100810000</t>
  </si>
  <si>
    <t>Prestazioni assistenza integrativa - Az. sanitarie pubb. della Regione</t>
  </si>
  <si>
    <t>630100100820000</t>
  </si>
  <si>
    <t>Prestazioni assistenza protesica - Az. sanitarie pubb. della Regione</t>
  </si>
  <si>
    <t>630100100830000</t>
  </si>
  <si>
    <t>Prestazioni assistenza riabilitativa extraospedaliera - Az. sanitarie pubb. della Regione</t>
  </si>
  <si>
    <t>630100100840000</t>
  </si>
  <si>
    <t>Ricavi per cessione di emocomponenti e cellule staminali - Az. sanitarie pubb. della Regione</t>
  </si>
  <si>
    <t>630100100850000</t>
  </si>
  <si>
    <t>Prestazioni assistenza domiciliare integrata (ADI) - Az. sanitarie pubb. della Regione</t>
  </si>
  <si>
    <t>630100100911000</t>
  </si>
  <si>
    <t>Consulenze sanitarie  - Az. sanitarie pubb. della Regione</t>
  </si>
  <si>
    <t>630100100909000</t>
  </si>
  <si>
    <t>Altre prestazioni sanitarie e socio-sanitarie a rilevanza sanitaria  - Az. sanitarie pubb. della Regione</t>
  </si>
  <si>
    <t>A.4.A.2) Ricavi per prestaz. sanitarie e sociosanitarie a rilevanza sanitaria erogate ad altri soggetti pubblici</t>
  </si>
  <si>
    <t>630100200000000</t>
  </si>
  <si>
    <t>630100300100000</t>
  </si>
  <si>
    <t>630100300150000</t>
  </si>
  <si>
    <t>630100300160000</t>
  </si>
  <si>
    <t>Prestazioni di pronto soccorso non seguite da ricovero -  a soggetti pubblici Extraregione</t>
  </si>
  <si>
    <t>630100300200000</t>
  </si>
  <si>
    <t>Prestazioni di psichiatria ad extraregione non soggetta a compensazione (resid. e semiresid.)</t>
  </si>
  <si>
    <t>630100300250000</t>
  </si>
  <si>
    <t>Prestazioni di File F - a soggetti pubblici Extraregione</t>
  </si>
  <si>
    <t>630100300300000</t>
  </si>
  <si>
    <t>630100300350000</t>
  </si>
  <si>
    <t>630100300400000</t>
  </si>
  <si>
    <t>630100300450000</t>
  </si>
  <si>
    <t>630100300510000</t>
  </si>
  <si>
    <t>630100300520000</t>
  </si>
  <si>
    <t>630100300550000</t>
  </si>
  <si>
    <t>8</t>
  </si>
  <si>
    <t>630100300600000</t>
  </si>
  <si>
    <t>630100300610000</t>
  </si>
  <si>
    <t>630100300651000</t>
  </si>
  <si>
    <t>630100300652010</t>
  </si>
  <si>
    <t>Consulenze sanitarie a compensazione Extraregione</t>
  </si>
  <si>
    <t>630100300652020</t>
  </si>
  <si>
    <t>Rimborso per prestazioni fatturate in regime di ricovero extraregione</t>
  </si>
  <si>
    <t>630100300652030</t>
  </si>
  <si>
    <t>Rimborso per prestazioni ambulatoriali e diagnostiche fatturate extraregione</t>
  </si>
  <si>
    <t>630100300652040</t>
  </si>
  <si>
    <t>630100300700000</t>
  </si>
  <si>
    <t>630100300800000</t>
  </si>
  <si>
    <t>630100300900000</t>
  </si>
  <si>
    <t>A.4.B) Ricavi per prestazioni sanitarie e sociosanitarie a rilevanza sanitaria erogate da privati v/residenti Extraregione in compensazione (mobilità attiva)</t>
  </si>
  <si>
    <t>A.4.B.1) Prestazioni di ricovero da priv. Extraregione in compensazione (mobilità attiva)</t>
  </si>
  <si>
    <t>630200100000000</t>
  </si>
  <si>
    <t>A.4.B.2) Prestazioni ambulatoriali da priv. Extraregione in compensazione (mobilità attiva)</t>
  </si>
  <si>
    <t>630200200000000</t>
  </si>
  <si>
    <t>A.4.B.3)  Prestazioni di pronto soccorso non seguite da ricovero da priv. Extraregione in compensazione  (mobilità attiva)</t>
  </si>
  <si>
    <t>630200250000000</t>
  </si>
  <si>
    <t>Prestazioni di pronto soccorso non seguite da ricovero da priv. Extraregione in compensazione (mobilità attiva)</t>
  </si>
  <si>
    <t>A.4.B.4) Prestazioni di File F da priv. Extraregione in compensazione (mobilità attiva)</t>
  </si>
  <si>
    <t>630200300000000</t>
  </si>
  <si>
    <t>630200400000000</t>
  </si>
  <si>
    <t>A.4.C) Ricavi per prestazioni sanitarie e sociosanitarie a rilevanza sanitaria erogate a privati</t>
  </si>
  <si>
    <t>6303001000000</t>
  </si>
  <si>
    <t>630300100100000</t>
  </si>
  <si>
    <t>630300100200000</t>
  </si>
  <si>
    <t>630300100300000</t>
  </si>
  <si>
    <t>630300100400000</t>
  </si>
  <si>
    <t>630300100500000</t>
  </si>
  <si>
    <t>630300100600000</t>
  </si>
  <si>
    <t>630300100900000</t>
  </si>
  <si>
    <t>6303002000000</t>
  </si>
  <si>
    <t>630300200100000</t>
  </si>
  <si>
    <t>630300200150000</t>
  </si>
  <si>
    <t>630300200200000</t>
  </si>
  <si>
    <t>630300200250000</t>
  </si>
  <si>
    <t>630300200300000</t>
  </si>
  <si>
    <t>630300200350000</t>
  </si>
  <si>
    <t>630300200400000</t>
  </si>
  <si>
    <t>630300200450000</t>
  </si>
  <si>
    <t>630300200500000</t>
  </si>
  <si>
    <t>630300200550000</t>
  </si>
  <si>
    <t>630300200600000</t>
  </si>
  <si>
    <t>630300200650000</t>
  </si>
  <si>
    <t>630300200700000</t>
  </si>
  <si>
    <t>630300200750000</t>
  </si>
  <si>
    <t>6303002008000</t>
  </si>
  <si>
    <t>630300200801000</t>
  </si>
  <si>
    <t>630300200802000</t>
  </si>
  <si>
    <t>630300200900000</t>
  </si>
  <si>
    <t>630300300000000</t>
  </si>
  <si>
    <t>Prestazioni amministrative e gestionali a privati</t>
  </si>
  <si>
    <t>630300400000000</t>
  </si>
  <si>
    <t>630300500000000</t>
  </si>
  <si>
    <t>630300600000000</t>
  </si>
  <si>
    <t>630300700000000</t>
  </si>
  <si>
    <t>630300800000000</t>
  </si>
  <si>
    <t>6303009000000</t>
  </si>
  <si>
    <t>630300900100000</t>
  </si>
  <si>
    <t>630300900900000</t>
  </si>
  <si>
    <t>A.4.D) Ricavi per prestazioni sanitarie erogate in regime di intramoenia</t>
  </si>
  <si>
    <t>A.4.D.1) Ricavi per prestazioni sanitarie intramoenia - Area ospedaliera</t>
  </si>
  <si>
    <t>630400100000000</t>
  </si>
  <si>
    <t>A.4.D.2) Ricavi per prestazioni sanitarie intramoenia - Area specialistica</t>
  </si>
  <si>
    <t>630400200000000</t>
  </si>
  <si>
    <t>A.4.D.3) Ricavi per prestazioni sanitarie intramoenia - Area sanità pubblica</t>
  </si>
  <si>
    <t>630400300000000</t>
  </si>
  <si>
    <t>A.4.D.4) Ricavi per prestazioni sanitarie intramoenia - Consulenze (ex art. 55 c.1 lett. c), d) ed ex art. 57-58)</t>
  </si>
  <si>
    <t>630400400000000</t>
  </si>
  <si>
    <t>A.4.D.5) Ricavi per prestazioni sanitarie intramoenia - Consulenze (ex art. 55 c.1 lett. c), d) ed ex art. 57-58) (Aziende sanitarie pubbliche della Regione)</t>
  </si>
  <si>
    <t>630400500000000</t>
  </si>
  <si>
    <t>A.4.D.6) Ricavi per prestazioni sanitarie intramoenia - Altro</t>
  </si>
  <si>
    <t>630400600000000</t>
  </si>
  <si>
    <t>A.4.D.7) Ricavi per prestazioni sanitarie intramoenia - Altro (Aziende sanitarie pubbliche della Regione)</t>
  </si>
  <si>
    <t>630400700000000</t>
  </si>
  <si>
    <t>640100000000000</t>
  </si>
  <si>
    <t>640200100000000</t>
  </si>
  <si>
    <t>640200200000000</t>
  </si>
  <si>
    <t>640300100000000</t>
  </si>
  <si>
    <t>640300200000000</t>
  </si>
  <si>
    <t>640300300100000</t>
  </si>
  <si>
    <t>Prestazioni amministrative e gestionali - Az. sanitarie pubb. della Regione</t>
  </si>
  <si>
    <t>640300300200000</t>
  </si>
  <si>
    <t>Consulenze non sanitarie  - Az. sanitarie pubb. della Regione</t>
  </si>
  <si>
    <t>640300300900000</t>
  </si>
  <si>
    <t>Altri concorsi, recuperi e rimborsi  - Az. sanitarie pubb. della Regione</t>
  </si>
  <si>
    <t>640300400000000</t>
  </si>
  <si>
    <t>640400100000000</t>
  </si>
  <si>
    <t>640400200000000</t>
  </si>
  <si>
    <t>640400300100000</t>
  </si>
  <si>
    <t>640400300200000</t>
  </si>
  <si>
    <t>640400300300000</t>
  </si>
  <si>
    <t>640400300400000</t>
  </si>
  <si>
    <t>640400300500000</t>
  </si>
  <si>
    <t>640400300900000</t>
  </si>
  <si>
    <t>640500100100000</t>
  </si>
  <si>
    <t>640500100200000</t>
  </si>
  <si>
    <t>640500100300000</t>
  </si>
  <si>
    <t>640500150000000</t>
  </si>
  <si>
    <t>640500200100000</t>
  </si>
  <si>
    <t>640500200150000</t>
  </si>
  <si>
    <t>640500200200000</t>
  </si>
  <si>
    <t>640500200250000</t>
  </si>
  <si>
    <t>640500200300000</t>
  </si>
  <si>
    <t>640500200350000</t>
  </si>
  <si>
    <t>640500200400000</t>
  </si>
  <si>
    <t>640500200450000</t>
  </si>
  <si>
    <t>640500200500000</t>
  </si>
  <si>
    <t>640500200550000</t>
  </si>
  <si>
    <t>640500200600000</t>
  </si>
  <si>
    <t>640500200650000</t>
  </si>
  <si>
    <t>640500200900000</t>
  </si>
  <si>
    <t>A.6) Compartecipazione alla spesa per prestazioni sanitarie (Ticket)</t>
  </si>
  <si>
    <t>A.6.A) Compartecipazione alla spesa per prestazioni sanitarie - Ticket sulle prestazioni di specialistica ambulatoriale</t>
  </si>
  <si>
    <t>650100000000000</t>
  </si>
  <si>
    <t>A.6.B) Compartecipazione alla spesa per prestazioni sanitarie - Ticket sul pronto soccorso</t>
  </si>
  <si>
    <t>650200000000000</t>
  </si>
  <si>
    <t>A.6.C) Compartecipazione alla spesa per prestazioni sanitarie (Ticket) - Altro</t>
  </si>
  <si>
    <t>650300000000000</t>
  </si>
  <si>
    <t>A.7) Quota contributi c/capitale imputata all'esercizio</t>
  </si>
  <si>
    <t>660100000000000</t>
  </si>
  <si>
    <t>A.7.B) Quota imputata all'esercizio dei finanziamenti per investimenti da Regione</t>
  </si>
  <si>
    <t>660200000000000</t>
  </si>
  <si>
    <t>A.7.C) Quota imputata all'esercizio dei finanziamenti per beni di prima dotazione</t>
  </si>
  <si>
    <t>660300000000000</t>
  </si>
  <si>
    <t>660400000000000</t>
  </si>
  <si>
    <t>660500000000000</t>
  </si>
  <si>
    <t>660600000000000</t>
  </si>
  <si>
    <t>A.8) Incrementi delle immobilizzazioni per lavori interni</t>
  </si>
  <si>
    <t>670000000000000</t>
  </si>
  <si>
    <t>680100100000000</t>
  </si>
  <si>
    <t>680100200000000</t>
  </si>
  <si>
    <t>680100900000000</t>
  </si>
  <si>
    <t>680200100000000</t>
  </si>
  <si>
    <t>680200200000000</t>
  </si>
  <si>
    <t>680200900000000</t>
  </si>
  <si>
    <t>680300100000000</t>
  </si>
  <si>
    <t>680300200000000</t>
  </si>
  <si>
    <t>680300900000000</t>
  </si>
  <si>
    <t>CONTO</t>
  </si>
  <si>
    <t>BA0000</t>
  </si>
  <si>
    <t>B) Costi della produzione</t>
  </si>
  <si>
    <t>B.1) Acquisti di beni</t>
  </si>
  <si>
    <t>B.1.A) Acquisti di beni sanitari</t>
  </si>
  <si>
    <t>B.1.A.1) Prodotti farmaceutici ed emoderivati</t>
  </si>
  <si>
    <t>B.1.A.1.1) Medicinali con AIC, ad eccezione di vaccini ed emoderivati di produzione regionale</t>
  </si>
  <si>
    <t>300100100100000</t>
  </si>
  <si>
    <t>300100100110000</t>
  </si>
  <si>
    <t>300100100200000</t>
  </si>
  <si>
    <t>300100100210000</t>
  </si>
  <si>
    <t>300100100250000</t>
  </si>
  <si>
    <t>300100100301000</t>
  </si>
  <si>
    <t>B.1.A.1.4.2) Emoderivati di produzione regionale da pubblico (Aziende sanitarie pubbliche extra Regione) - Mobilità extraregionale</t>
  </si>
  <si>
    <t>300100100302000</t>
  </si>
  <si>
    <t>300100100303000</t>
  </si>
  <si>
    <t>B.1.A.2) Sangue ed emocomponenti</t>
  </si>
  <si>
    <t>300100200100000</t>
  </si>
  <si>
    <t>Sangue e emocomp. da pubblico (Aziende sanitarie pubbliche della Regione) – Mobilità intraregionale</t>
  </si>
  <si>
    <t>300100200200000</t>
  </si>
  <si>
    <t>Sangue e emocomp. da pubblico (Aziende sanitarie pubbliche extra Regione) – Mobilità extraregionale</t>
  </si>
  <si>
    <t>300100200300000</t>
  </si>
  <si>
    <t>B.1.A.3.1) Dispositivi medici</t>
  </si>
  <si>
    <t>300100300100000</t>
  </si>
  <si>
    <t>300100300110000</t>
  </si>
  <si>
    <t>B.1.A.3.2) Dispositivi medici impiantabili attivi</t>
  </si>
  <si>
    <t>300100300200000</t>
  </si>
  <si>
    <t>300100300210000</t>
  </si>
  <si>
    <t>B.1.A.3.3) Dispositivi medico diagnostici in vitro (IVD)</t>
  </si>
  <si>
    <t>300100300300000</t>
  </si>
  <si>
    <t>300100300310000</t>
  </si>
  <si>
    <t>B.1.A.4) Prodotti dietetici</t>
  </si>
  <si>
    <t>300100400000000</t>
  </si>
  <si>
    <t>300100400100000</t>
  </si>
  <si>
    <t>B.1.A.5) Materiali per la profilassi (vaccini)</t>
  </si>
  <si>
    <t>300100500000000</t>
  </si>
  <si>
    <t>300100500100000</t>
  </si>
  <si>
    <t>B.1.A.6) Prodotti chimici</t>
  </si>
  <si>
    <t>300100600000000</t>
  </si>
  <si>
    <t>300100600100000</t>
  </si>
  <si>
    <t>B.1.A.7) Materiali e prodotti per uso veterinario</t>
  </si>
  <si>
    <t>300100700000000</t>
  </si>
  <si>
    <t>300100700100000</t>
  </si>
  <si>
    <t>B.1.A.8) Altri beni e prodotti sanitari</t>
  </si>
  <si>
    <t>300100800000000</t>
  </si>
  <si>
    <t>300100800100000</t>
  </si>
  <si>
    <t>B.1.A.9) Beni e prodotti sanitari da Aziende sanitarie pubbliche della Regione</t>
  </si>
  <si>
    <t>300100900100000</t>
  </si>
  <si>
    <t>Medicinali con AIC, ad eccezione di vaccini ed emoderivati di produzione regionale  - Az. sanitarie pubb. della Regione</t>
  </si>
  <si>
    <t>300100900150000</t>
  </si>
  <si>
    <t>Medicinali senza AIC - Az. sanitarie pubb. della Regione</t>
  </si>
  <si>
    <t>300100900200000</t>
  </si>
  <si>
    <t>Emoderivati di produzione regionale - Az. sanitarie pubb. della Regione</t>
  </si>
  <si>
    <t>BA0302</t>
  </si>
  <si>
    <t>B.1.A.9.2)  Sangue ed emocomponenti</t>
  </si>
  <si>
    <t>300100900250000</t>
  </si>
  <si>
    <t>Sangue ed emocomponenti - Az. sanitarie pubb. della Regione</t>
  </si>
  <si>
    <t>300100900300000</t>
  </si>
  <si>
    <t>Dispositivi medici  - Az. sanitarie pubb. della Regione</t>
  </si>
  <si>
    <t>300100900350000</t>
  </si>
  <si>
    <t>Dispositivi medici impiantabili attivi - Az. sanitarie pubb. della Regione</t>
  </si>
  <si>
    <t>300100900400000</t>
  </si>
  <si>
    <t>Dispositivi medico diagnostici in vitro (IVD) - Az. sanitarie pubb. della Regione</t>
  </si>
  <si>
    <t>300100900450000</t>
  </si>
  <si>
    <t>Prodotti dietetici - Az. sanitarie pubb. della Regione</t>
  </si>
  <si>
    <t>300100900500000</t>
  </si>
  <si>
    <t>Materiali per la profilassi (vaccini) - Az. sanitarie pubb. della Regione</t>
  </si>
  <si>
    <t>300100900550000</t>
  </si>
  <si>
    <t>Prodotti chimici - Az. sanitarie pubb. della Regione</t>
  </si>
  <si>
    <t>300100900600000</t>
  </si>
  <si>
    <t>Materiali e prodotti per uso veterinario - Az. sanitarie pubb. della Regione</t>
  </si>
  <si>
    <t>300100900900000</t>
  </si>
  <si>
    <t>Altri beni e prodotti sanitari  - Az. sanitarie pubb. della Regione</t>
  </si>
  <si>
    <t>B.1.B) Acquisti di beni non sanitari</t>
  </si>
  <si>
    <t>B.1.B.1) Prodotti alimentari</t>
  </si>
  <si>
    <t>300200100000000</t>
  </si>
  <si>
    <t>300200100100000</t>
  </si>
  <si>
    <t>B.1.B.2) Materiali di guardaroba, di pulizia e di convivenza in genere</t>
  </si>
  <si>
    <t>300200200000000</t>
  </si>
  <si>
    <t>300200200100000</t>
  </si>
  <si>
    <t>B.1.B.3) Combustibili, carburanti e lubrificanti</t>
  </si>
  <si>
    <t>300200300000000</t>
  </si>
  <si>
    <t>300200300100000</t>
  </si>
  <si>
    <t>B.1.B.4) Supporti informatici e cancelleria</t>
  </si>
  <si>
    <t>300200400100000</t>
  </si>
  <si>
    <t>300200400200000</t>
  </si>
  <si>
    <t>300200400300000</t>
  </si>
  <si>
    <t>300200400400000</t>
  </si>
  <si>
    <t>B.1.B.5) Materiale per la manutenzione</t>
  </si>
  <si>
    <t>300200500100000</t>
  </si>
  <si>
    <t>300200500200000</t>
  </si>
  <si>
    <t>300200500300000</t>
  </si>
  <si>
    <t>B.1.B.6) Altri beni e prodotti non sanitari</t>
  </si>
  <si>
    <t>300200600000000</t>
  </si>
  <si>
    <t>300200600100000</t>
  </si>
  <si>
    <t>B.1.B.7) Beni e prodotti non sanitari da Aziende sanitarie pubbliche della Regione</t>
  </si>
  <si>
    <t>300200700100000</t>
  </si>
  <si>
    <t>Prodotti alimentari - Az. sanitarie pubb. della Regione</t>
  </si>
  <si>
    <t>300200700200000</t>
  </si>
  <si>
    <t>Materiali di guardaroba, di pulizia e di convivenza in genere - Az. sanitarie pubb. della Regione</t>
  </si>
  <si>
    <t>300200700300000</t>
  </si>
  <si>
    <t>Combustibili, carburanti e lubrificanti - Az. sanitarie pubb. della Regione</t>
  </si>
  <si>
    <t>300200700400000</t>
  </si>
  <si>
    <t>Supporti informatici e cancelleria - Az. sanitarie pubb. della Regione</t>
  </si>
  <si>
    <t>300200700500000</t>
  </si>
  <si>
    <t>Materiale per la manutenzione - Az. sanitarie pubb. della Regione</t>
  </si>
  <si>
    <t>300200700900000</t>
  </si>
  <si>
    <t>Altri beni e prodotti non sanitari  - Az. sanitarie pubb. della Regione</t>
  </si>
  <si>
    <t>B.2) Acquisti di servizi</t>
  </si>
  <si>
    <t>B.2.A) Acquisti servizi sanitari</t>
  </si>
  <si>
    <t>B.2.A.1) Acquisti servizi sanitari per medicina di base</t>
  </si>
  <si>
    <t>305100050101005</t>
  </si>
  <si>
    <t>Quota capitaria nazionale MMG</t>
  </si>
  <si>
    <t>305100050101010</t>
  </si>
  <si>
    <t>Compensi da fondo ponderazione MMG</t>
  </si>
  <si>
    <t>305100050101015</t>
  </si>
  <si>
    <t>Compensi da fondo qualità dell'assistenza MMG</t>
  </si>
  <si>
    <t>305100050101020</t>
  </si>
  <si>
    <t>Compensi da fondo quota capitaria regionale MMG</t>
  </si>
  <si>
    <t>305100050101025</t>
  </si>
  <si>
    <t>Compensi extra derivanti da accordi nazionali MMG</t>
  </si>
  <si>
    <t>305100050101030</t>
  </si>
  <si>
    <t>Compensi da accordi regionali MMG</t>
  </si>
  <si>
    <t>305100050101035</t>
  </si>
  <si>
    <t>Compensi da accordi aziendali MMG</t>
  </si>
  <si>
    <t>305100050101040</t>
  </si>
  <si>
    <t>Premi assicurativi malattia MMG</t>
  </si>
  <si>
    <t>305100050101045</t>
  </si>
  <si>
    <t>Formazione MMG</t>
  </si>
  <si>
    <t>305100050101050</t>
  </si>
  <si>
    <t>Altre competenze MMG</t>
  </si>
  <si>
    <t>305100050101055</t>
  </si>
  <si>
    <t>Oneri sociali MMG</t>
  </si>
  <si>
    <t>305100050102005</t>
  </si>
  <si>
    <t>Quota capitaria nazionale PLS</t>
  </si>
  <si>
    <t>305100050102010</t>
  </si>
  <si>
    <t>Compensi da fondo ponderazione PLS</t>
  </si>
  <si>
    <t>305100050102015</t>
  </si>
  <si>
    <t>Compensi da fondo qualità dell'assistenza PLS</t>
  </si>
  <si>
    <t>305100050102020</t>
  </si>
  <si>
    <t>Compensi da fondo quota capitaria regionale PLS</t>
  </si>
  <si>
    <t>305100050102025</t>
  </si>
  <si>
    <t>Compensi extra derivanti da accordi nazionali PLS</t>
  </si>
  <si>
    <t>305100050102030</t>
  </si>
  <si>
    <t>Compensi da accordi regionali PLS</t>
  </si>
  <si>
    <t>305100050102035</t>
  </si>
  <si>
    <t>Compensi da accordi aziendali PLS</t>
  </si>
  <si>
    <t>305100050102040</t>
  </si>
  <si>
    <t>Premi assicurativi malattia PLS</t>
  </si>
  <si>
    <t>305100050102045</t>
  </si>
  <si>
    <t>Formazione PLS</t>
  </si>
  <si>
    <t>305100050102050</t>
  </si>
  <si>
    <t>Altre competenze PLS</t>
  </si>
  <si>
    <t>305100050102055</t>
  </si>
  <si>
    <t>Oneri sociali PLS</t>
  </si>
  <si>
    <t>305100050103005</t>
  </si>
  <si>
    <t>305100050103010</t>
  </si>
  <si>
    <t>305100050103015</t>
  </si>
  <si>
    <t>305100050103020</t>
  </si>
  <si>
    <t>305100050103025</t>
  </si>
  <si>
    <t>305100050103030</t>
  </si>
  <si>
    <t>305100050103035</t>
  </si>
  <si>
    <t>305100050103040</t>
  </si>
  <si>
    <t xml:space="preserve">Altri compensi Conv. per emergenza sanitaria territoriale </t>
  </si>
  <si>
    <t>305100050103045</t>
  </si>
  <si>
    <t>305100050103050</t>
  </si>
  <si>
    <t>305100050103055</t>
  </si>
  <si>
    <t>305100050103060</t>
  </si>
  <si>
    <t>305100050103065</t>
  </si>
  <si>
    <t>305100050103070</t>
  </si>
  <si>
    <t>305100050104005</t>
  </si>
  <si>
    <t>Compensi fissi altro personale sanitario convenzionato</t>
  </si>
  <si>
    <t>305100050104010</t>
  </si>
  <si>
    <t>Compensi da fondo ponderazione altro personale sanitario convenzionato</t>
  </si>
  <si>
    <t>305100050104015</t>
  </si>
  <si>
    <t>Compensi extra derivanti da accordi nazionali altro personale sanitario convenzionato</t>
  </si>
  <si>
    <t>305100050104020</t>
  </si>
  <si>
    <t>Compensi da accordi regionali altro personale sanitario convenzionato</t>
  </si>
  <si>
    <t>305100050104025</t>
  </si>
  <si>
    <t>Compensi da accordi aziendali altro personale sanitario convenzionato</t>
  </si>
  <si>
    <t>305100050104030</t>
  </si>
  <si>
    <t>Altre competenze altro personale sanitario convenzionato</t>
  </si>
  <si>
    <t>305100050104035</t>
  </si>
  <si>
    <t>Oneri sociali altro personale sanitario convenzionato</t>
  </si>
  <si>
    <t>305100050104040</t>
  </si>
  <si>
    <t>305100050200000</t>
  </si>
  <si>
    <t>Servizi sanitari per medicina di base da pubblico (Aziende sanitarie pubbliche della Regione) - Mobilità intraregionale</t>
  </si>
  <si>
    <t>305100050300000</t>
  </si>
  <si>
    <t>Servizi sanitari per medicina di base da pubblico (Aziende sanitarie pubbliche Extraregione) - Mobilità extraregionale</t>
  </si>
  <si>
    <t>B.2.A.2) Acquisti servizi sanitari per farmaceutica</t>
  </si>
  <si>
    <t>305100100101000</t>
  </si>
  <si>
    <t>305100100102000</t>
  </si>
  <si>
    <t>305100100200000</t>
  </si>
  <si>
    <t>Servizi sanitari per farmaceutica da pubblico (Aziende sanitarie pubbliche della Regione)- Mobilità intraregionale</t>
  </si>
  <si>
    <t>305100100300000</t>
  </si>
  <si>
    <t>Servizi sanitari per farmaceuticada pubblico (Extraregione)</t>
  </si>
  <si>
    <t>B.2.A.3) Acquisti servizi sanitari per assistenza specialistica ambulatoriale</t>
  </si>
  <si>
    <t>305100150101000</t>
  </si>
  <si>
    <t>305100150102000</t>
  </si>
  <si>
    <t>B.2.A.3.2) Prestazioni di pronto soccorso non seguite da ricovero - da pubblico (Aziende sanitarie pubbliche della Regione)</t>
  </si>
  <si>
    <t>305100150150000</t>
  </si>
  <si>
    <t>B.2.A.3.3) - da pubblico (altri soggetti pubbl. della Regione), ad eccezione delle somministrazionidi farmaci e dispositivi ad alto costoin trattamento</t>
  </si>
  <si>
    <t>305100150200000</t>
  </si>
  <si>
    <t>Servizi sanitari per assistenza specialistica ambulatoriale da pubblico (altri soggetti pubbl. della Regione)</t>
  </si>
  <si>
    <t>B.2.A.3.4) Prestazioni di pronto soccorso non seguite da ricovero - da pubblico (altri soggetti pubbl. della Regione)</t>
  </si>
  <si>
    <t>305100150250000</t>
  </si>
  <si>
    <t>305100150301000</t>
  </si>
  <si>
    <t>B.2.A.3.6) - Prestazioni di pronto soccorso non seguite da ricovero - da pubblico (Extraregione)</t>
  </si>
  <si>
    <t>305100150350000</t>
  </si>
  <si>
    <t>305100150401000</t>
  </si>
  <si>
    <t>Compensi fissi medici SUMAI</t>
  </si>
  <si>
    <t>305100150402000</t>
  </si>
  <si>
    <t>Compendi da fondo ponderazione medici SUMAI</t>
  </si>
  <si>
    <t>305100150403000</t>
  </si>
  <si>
    <t>Compensi extra derivanti da accordi nazionali medici SUMAI</t>
  </si>
  <si>
    <t>305100150404000</t>
  </si>
  <si>
    <t>Compensi da accordi regionali medici SUMAI</t>
  </si>
  <si>
    <t>305100150405000</t>
  </si>
  <si>
    <t>Compensi da accordi aziendali medici SUMAI</t>
  </si>
  <si>
    <t>305100150406000</t>
  </si>
  <si>
    <t>Altre competenze medici SUMAI</t>
  </si>
  <si>
    <t>305100150407000</t>
  </si>
  <si>
    <t>Oneri sociali medici SUMAI</t>
  </si>
  <si>
    <t>305100150501000</t>
  </si>
  <si>
    <t>B.2.A.3.8.B) Servizi sanitari per prestazioni di pronto soccorso non seguite da ricovero da IRCCS privati e Policlinici privati</t>
  </si>
  <si>
    <t>305100150501500</t>
  </si>
  <si>
    <t>Servizi sanitari per prestazioni di pronto soccorso non seguite da ricovero - da IRCCS privati e Policlinici privati</t>
  </si>
  <si>
    <t>305100150502000</t>
  </si>
  <si>
    <t>B.2.A.3.8.D) Servizi sanitari per prestazioni di pronto soccorso non seguite da ricovero da Ospedali Classificati privati</t>
  </si>
  <si>
    <t>305100150502500</t>
  </si>
  <si>
    <t>305100150503000</t>
  </si>
  <si>
    <t>B.2.A.3.8.F) Servizi sanitari per prestazioni di pronto soccorso non seguite da ricovero da Case di Cura private</t>
  </si>
  <si>
    <t>305100150503500</t>
  </si>
  <si>
    <t>305100150504000</t>
  </si>
  <si>
    <t>B.2.A.3.8.H) Servizi sanitari per prestazioni di pronto soccorso non seguite da ricovero da altri privati</t>
  </si>
  <si>
    <t>305100150504500</t>
  </si>
  <si>
    <t>305100150600000</t>
  </si>
  <si>
    <t>Servizi sanitari per ass. spec. ambulatoriale da privato per cittadini non residenti - Extraregione (mobilità attiva in compensazione)</t>
  </si>
  <si>
    <t>B.2.A.3.10) - Servizi sanitari per prestazioni di pronto soccorso non seguite da ricovero - da privato per cittadini non residenti - Extraregione (mobilità attiva in compensazione)</t>
  </si>
  <si>
    <t>305100150700000</t>
  </si>
  <si>
    <t>B.2.A.4) Acquisti servizi sanitari per assistenza riabilitativa</t>
  </si>
  <si>
    <t>305100200100000</t>
  </si>
  <si>
    <t>Servizi sanitari per assistenza riabilitativa da pubblico (Aziende sanitarie pubbliche della Regione)</t>
  </si>
  <si>
    <t>305100200200000</t>
  </si>
  <si>
    <t>Servizi sanitari per assistenza riabilitativa da pubblico (altri soggetti pubbl. della Regione)</t>
  </si>
  <si>
    <t>305100200300000</t>
  </si>
  <si>
    <t>Servizi sanitari per assistenza riabilitativada pubblico (Extraregione) non soggetti a compensazione</t>
  </si>
  <si>
    <t>305100200401000</t>
  </si>
  <si>
    <t>Assistenza riabilitativa ex art.26 L.833/78 - in regime di ricovero da privato (intraregionale)</t>
  </si>
  <si>
    <t>305100200402000</t>
  </si>
  <si>
    <t>Assistenza riabilitativa ex art.26 L.833/78 - in regime ambulatoriale da privato (intraregionale)</t>
  </si>
  <si>
    <t>305100200501000</t>
  </si>
  <si>
    <t>Assistenza riabilitativa ex art.26 L.833/78 - in regime di ricovero da privato (extraregionale)</t>
  </si>
  <si>
    <t>305100200502000</t>
  </si>
  <si>
    <t>Assistenza riabilitativa ex art.26 L.833/78 - in regime ambulatoriale da privato (extraregionale)</t>
  </si>
  <si>
    <t>B.2.A.5) Acquisti servizi sanitari per assistenza integrativa</t>
  </si>
  <si>
    <t>305100250100000</t>
  </si>
  <si>
    <t>Servizi sanitari per assistenza integrativa da pubblico (Aziende sanitarie pubbliche della Regione)</t>
  </si>
  <si>
    <t>305100250200000</t>
  </si>
  <si>
    <t>Servizi sanitari per assistenza integrativa da pubblico (altri soggetti pubbl. della Regione)</t>
  </si>
  <si>
    <t>305100250300000</t>
  </si>
  <si>
    <t>Servizi sanitari per assistenza integrativa da pubblico (Extraregione)</t>
  </si>
  <si>
    <t>305100250401000</t>
  </si>
  <si>
    <t>305100250402000</t>
  </si>
  <si>
    <t>305100250409000</t>
  </si>
  <si>
    <t>B.2.A.6) Acquisti servizi sanitari per assistenza protesica</t>
  </si>
  <si>
    <t>305100300100000</t>
  </si>
  <si>
    <t>Servizi sanitari per assistenza protesica da pubblico (Aziende sanitarie pubbliche della Regione)</t>
  </si>
  <si>
    <t>305100300200000</t>
  </si>
  <si>
    <t>Servizi sanitari per assistenza protesica da pubblico (altri soggetti pubbl. della Regione)</t>
  </si>
  <si>
    <t>305100300300000</t>
  </si>
  <si>
    <t>Servizi sanitari per assistenza protesica da pubblico (Extraregione)</t>
  </si>
  <si>
    <t>305100300401000</t>
  </si>
  <si>
    <t>305100300402000</t>
  </si>
  <si>
    <t>B.2.A.7) Acquisti servizi sanitari per assistenza ospedaliera</t>
  </si>
  <si>
    <t>305100350101000</t>
  </si>
  <si>
    <t>305100350102000</t>
  </si>
  <si>
    <t>305100350200000</t>
  </si>
  <si>
    <t>Acquisto di prestazioni in regime di ricovero (DRG) da pubblico (altri soggetti pubbl. della Regione)</t>
  </si>
  <si>
    <t>305100350300000</t>
  </si>
  <si>
    <t>305100350401000</t>
  </si>
  <si>
    <t>305100350402000</t>
  </si>
  <si>
    <t>305100350403000</t>
  </si>
  <si>
    <t>305100350404000</t>
  </si>
  <si>
    <t>305100350500000</t>
  </si>
  <si>
    <t>Servizi sanitari per ass. osped. da privato per cittadini non residenti - Extraregione (mobilità attiva in compensazione)</t>
  </si>
  <si>
    <t>B.2.A.8) Acquisto prestazioni di psichiatria residenziale e semiresidenziale</t>
  </si>
  <si>
    <t>305100400100000</t>
  </si>
  <si>
    <t>Prestazioni di psichiatria resid. e semiresid. da pubblico (Aziende sanitarie pubbliche della Regione)</t>
  </si>
  <si>
    <t>305100400200000</t>
  </si>
  <si>
    <t>Prestazioni di psichiatria resid. e semiresid. da pubblico (altri soggetti pubbl. della Regione)</t>
  </si>
  <si>
    <t>305100400300000</t>
  </si>
  <si>
    <t>Prestazioni di psichiatria resid. e semiresid. da pubblico (Extraregione) - non soggette a compensazione</t>
  </si>
  <si>
    <t>305100400400000</t>
  </si>
  <si>
    <t>Prestazioni di psichiatria resid. e semiresid. da privato (intraregionale)</t>
  </si>
  <si>
    <t>305100400500000</t>
  </si>
  <si>
    <t>Prestazioni di psichiatria resid. e semiresid.  da privato (extraregionale)</t>
  </si>
  <si>
    <t>B.2.A.9) Acquisto prestazioni di distribuzione farmaci File F</t>
  </si>
  <si>
    <t>305100450101000</t>
  </si>
  <si>
    <t>305100450102000</t>
  </si>
  <si>
    <t>305100450200000</t>
  </si>
  <si>
    <t>Prestazioni di distribuzione farmaci File F da pubblico (altri soggetti pubbl. della Regione)</t>
  </si>
  <si>
    <t>305100450300000</t>
  </si>
  <si>
    <t>Prestazioni di distribuzione farmaci File F da pubblico (Extraregione)</t>
  </si>
  <si>
    <t>305100450401000</t>
  </si>
  <si>
    <t>305100450409000</t>
  </si>
  <si>
    <t>Alte prestazioni di distribuzione farmaci da privato</t>
  </si>
  <si>
    <t>305100450500000</t>
  </si>
  <si>
    <t>Prestazioni di distribuzione farmaci File F da privato (extraregionale)</t>
  </si>
  <si>
    <t>305100450600000</t>
  </si>
  <si>
    <t>Prestazioni di distribuzione farmaci File F da privato per cittadini non residenti - Extraregione (mobilità attiva in compensazione)</t>
  </si>
  <si>
    <t>B.2.A.10) Acquisto prestazioni termali in convenzione</t>
  </si>
  <si>
    <t>305100500100000</t>
  </si>
  <si>
    <t>Prestazioni termali in convenzione da pubblico (Aziende sanitarie pubbliche della Regione) - Mobilità intraregionale</t>
  </si>
  <si>
    <t>305100500200000</t>
  </si>
  <si>
    <t>Prestazioni termali in convenzione da pubblico (altri soggetti pubbl. della Regione)</t>
  </si>
  <si>
    <t>305100500300000</t>
  </si>
  <si>
    <t>Prestazioni termali in convenzione da pubblico (Extraregione)</t>
  </si>
  <si>
    <t>305100500400000</t>
  </si>
  <si>
    <t>Prestazioni termali in convenzione da privato</t>
  </si>
  <si>
    <t>305100500500000</t>
  </si>
  <si>
    <t>Prestazioni termali in convenzione da privato per cittadini non residenti - Extraregione (mobilità attiva in compensazione)</t>
  </si>
  <si>
    <t>B.2.A.11) Acquisto prestazioni di trasporto sanitario</t>
  </si>
  <si>
    <t>305100550100000</t>
  </si>
  <si>
    <t>Prestazioni di trasporto sanitario da pubblico (Aziende sanitarie pubbliche della Regione) - Mobilità intraregionale</t>
  </si>
  <si>
    <t>305100550200000</t>
  </si>
  <si>
    <t>Prestazioni di trasporto sanitario da pubblico (altri soggetti pubbl. della Regione)</t>
  </si>
  <si>
    <t>305100550300000</t>
  </si>
  <si>
    <t>Prestazioni di trasporto sanitario da pubblico (Extraregione)</t>
  </si>
  <si>
    <t>305100550401000</t>
  </si>
  <si>
    <t>305100550402000</t>
  </si>
  <si>
    <t>305100550403000</t>
  </si>
  <si>
    <t>305100550404000</t>
  </si>
  <si>
    <t>B.2.A.12) Acquisto prestazioni Socio-Sanitarie a rilevanza sanitaria</t>
  </si>
  <si>
    <t>B.2.A.12.1.A) Assistenza domiciliare integrata</t>
  </si>
  <si>
    <t>305100600101000</t>
  </si>
  <si>
    <t>305100600102000</t>
  </si>
  <si>
    <t>Altre prestazioni socio-sanitarie a rilevanza sanitaria</t>
  </si>
  <si>
    <t>305100600201000</t>
  </si>
  <si>
    <t>RSA esterne (altri soggetti pubblici della Regione)</t>
  </si>
  <si>
    <t>305100600202000</t>
  </si>
  <si>
    <t>Rimborso per ass. san. in strutture resid. e semi resid. per anziani (altri soggetti pubblici della Regione)</t>
  </si>
  <si>
    <t>305100600203000</t>
  </si>
  <si>
    <t>Abbattimento rette anziani non autosufficienti (altri soggetti pubblici della Regione)</t>
  </si>
  <si>
    <t>305100600209000</t>
  </si>
  <si>
    <t>305100600250000</t>
  </si>
  <si>
    <t>Acquisto di Altre prestazioni sociosanitarie a rilevanza sanitaria erogate a soggetti pubblici Extraregione  - da pubblico  (Extraregione)</t>
  </si>
  <si>
    <t>305100600300000</t>
  </si>
  <si>
    <t>Acquisto di Altre prestazioni sociosanitarie a rilevanza sanitaria erogate a soggetti pubblici (Extraregione) non soggette a compensazione</t>
  </si>
  <si>
    <t>305100600301000</t>
  </si>
  <si>
    <t>305100600302000</t>
  </si>
  <si>
    <t>305100600401000</t>
  </si>
  <si>
    <t>305100600402000</t>
  </si>
  <si>
    <t>305100600403000</t>
  </si>
  <si>
    <t>305100600404000</t>
  </si>
  <si>
    <t>305100600405000</t>
  </si>
  <si>
    <t>305100600406000</t>
  </si>
  <si>
    <t>Assist. riabilitativa residenziale e integrativa territoriale per tossicodipendenti da privato (intraregionale)</t>
  </si>
  <si>
    <t>305100600407000</t>
  </si>
  <si>
    <t>305100600409000</t>
  </si>
  <si>
    <t>305100600501000</t>
  </si>
  <si>
    <t>Assist. riabilitativa residenziale e integrativa territoriale per tossicodipendenti da privato (extraregionale)</t>
  </si>
  <si>
    <t>305100600509000</t>
  </si>
  <si>
    <t>B.2.A.13) Compartecipazione al personale per att. libero-prof. (intramoenia)</t>
  </si>
  <si>
    <t>B.2.A.13.1) Compartecipazione al personale per att. libero professionale intramoenia - Area ospedaliera</t>
  </si>
  <si>
    <t>305100650100000</t>
  </si>
  <si>
    <t>B.2.A.13.2) Compartecipazione al personale per att. libero professionale intramoenia- Area specialistica</t>
  </si>
  <si>
    <t>305100650200000</t>
  </si>
  <si>
    <t>B.2.A.13.3) Compartecipazione al personale per att. libero professionale intramoenia - Area sanità pubblica</t>
  </si>
  <si>
    <t>305100650300000</t>
  </si>
  <si>
    <t>B.2.A.13.4) Compartecipazione al personale per att. libero professionale intramoenia - Consulenze (ex art. 55 c.1 lett. c), d) ed ex Art. 57-58)</t>
  </si>
  <si>
    <t>305100650401000</t>
  </si>
  <si>
    <t>305100650402000</t>
  </si>
  <si>
    <t>305100650403000</t>
  </si>
  <si>
    <t>305100650409000</t>
  </si>
  <si>
    <t>Oneri su compartecipazione al  personale Dirigenza  med-vet-san. e delle prof. sanitarie per att. libero  professionale intramoenia - Altro</t>
  </si>
  <si>
    <t>B.2.A.13.5) Compartecipazione al personale per att. libero professionale intramoenia - Consulenze (ex art. 55 c.1 lett. c), d) ed ex Art. 57-58) (Aziende sanitarie pubbliche della Regione)</t>
  </si>
  <si>
    <t>305100650501000</t>
  </si>
  <si>
    <t>Consulenze a favore di terzi, rimborsate Dirigenza medica e veterinaria (Aziende sanitarie pubbliche della Regione)</t>
  </si>
  <si>
    <t>305100650502000</t>
  </si>
  <si>
    <t>Consulenze a favore di terzi, rimborsate Dirigenza sanitaria e delle professioni sanitarie (Aziende sanitarie pubbliche della Regione)</t>
  </si>
  <si>
    <t>305100650503000</t>
  </si>
  <si>
    <t>Consulenze a favore di terzi, rimborsate Dirigenza medica universitaria (Aziende sanitarie pubbliche della Regione)</t>
  </si>
  <si>
    <t>305100650509000</t>
  </si>
  <si>
    <t>Oneri su compart. al  personale Dirigenza  med-vet-san. e delle prof. sani. per att. libero  professionale intramoenia - Altro (Aziende sanitarie pubbliche della Regione)</t>
  </si>
  <si>
    <t>B.2.A.13.6) Compartecipazione al personale per att. libero professionale intramoenia - Altro</t>
  </si>
  <si>
    <t>305100650600500</t>
  </si>
  <si>
    <t>305100650601000</t>
  </si>
  <si>
    <t>Consulenze a favore di terzi, rimborsate Dirigenza ruolo tecnico</t>
  </si>
  <si>
    <t>305100650601500</t>
  </si>
  <si>
    <t>Consulenze a favore di terzi, rimborsate Dirigenza ruolo amministrativo</t>
  </si>
  <si>
    <t>305100650602000</t>
  </si>
  <si>
    <t>305100650602500</t>
  </si>
  <si>
    <t>305100650603000</t>
  </si>
  <si>
    <t>305100650603500</t>
  </si>
  <si>
    <t>Consulenze a favore di terzi, rimborsate Comparto ruolo amministrativo</t>
  </si>
  <si>
    <t>305100650604000</t>
  </si>
  <si>
    <t>305100650604500</t>
  </si>
  <si>
    <t>305100650605000</t>
  </si>
  <si>
    <t>Compartecipazione al personale Dirigenza ruolo professionale per att. libero professionale intramoenia - Altro</t>
  </si>
  <si>
    <t>305100650609000</t>
  </si>
  <si>
    <t>Oneri su compartecipazione al  personale ruolo profess-tec-amm. per att. libero  professionale intramoenia - Altro</t>
  </si>
  <si>
    <t>B.2.A.13.7) Compartecipazione al personale per att. libero professionale intramoenia - Altro (Aziende sanitarie pubbliche della Regione)</t>
  </si>
  <si>
    <t>305100650700500</t>
  </si>
  <si>
    <t>Consulenze a favore di terzi, rimborsate Dirigenza ruolo professionale  (Aziende sanitarie pubbliche della Regione)</t>
  </si>
  <si>
    <t>305100650701000</t>
  </si>
  <si>
    <t>Consulenze a favore di terzi, rimborsate Dirigenza ruolo tecnico  (Aziende sanitarie pubbliche della Regione)</t>
  </si>
  <si>
    <t>305100650701500</t>
  </si>
  <si>
    <t>Consulenze a favore di terzi, rimborsate Dirigenza ruolo amministrativo  (Aziende sanitarie pubbliche della Regione)</t>
  </si>
  <si>
    <t>305100650702000</t>
  </si>
  <si>
    <t>Consulenze a favore di terzi, rimborsate Comparto ruolo sanitario (Aziende sanitarie pubbliche della Regione)</t>
  </si>
  <si>
    <t>305100650702500</t>
  </si>
  <si>
    <t>Consulenze a favore di terzi, rimborsate Comparto ruolo professionale (Aziende sanitarie pubbliche della Regione)</t>
  </si>
  <si>
    <t>305100650703000</t>
  </si>
  <si>
    <t>Consulenze a favore di terzi, rimborsate Comparto ruolo tecnico (Aziende sanitarie pubbliche della Regione)</t>
  </si>
  <si>
    <t>305100650703500</t>
  </si>
  <si>
    <t>Consulenze a favore di terzi, rimborsate Comparto ruolo amministrativo (Aziende sanitarie pubbliche della Regione)</t>
  </si>
  <si>
    <t>305100650704000</t>
  </si>
  <si>
    <t>Compartecipazione al personale ruolo profess-tec-amm. per att. libero professionale intramoenia - Altro  (Aziende sanitarie pubbliche della Regione)</t>
  </si>
  <si>
    <t>305100650709000</t>
  </si>
  <si>
    <t>Oneri su compartecipazione al  personale ruolo profess-tec-amm. per att. libero  professionale intramoenia - Altro (Aziende sanitarie pubbliche della Regione)</t>
  </si>
  <si>
    <t>B.2.A.14) Rimborsi, assegni e contributi sanitari</t>
  </si>
  <si>
    <t>B.2.A.14.1) Contributi ad associazioni di volontariato</t>
  </si>
  <si>
    <t>305100700100000</t>
  </si>
  <si>
    <t>B.2.A.14.2) Rimborsi per cure all'estero</t>
  </si>
  <si>
    <t>305100700200000</t>
  </si>
  <si>
    <t>B.2.A.14.3) Contributi a società partecipate e/o enti dipendenti della Regione</t>
  </si>
  <si>
    <t>305100700300000</t>
  </si>
  <si>
    <t>B.2.A.14.4) Contributo Legge 210/92</t>
  </si>
  <si>
    <t>305100700400000</t>
  </si>
  <si>
    <t>B.2.A.14.5) Altri rimborsi, assegni e contributi</t>
  </si>
  <si>
    <t>305100700500500</t>
  </si>
  <si>
    <t>305100700501000</t>
  </si>
  <si>
    <t>305100700501500</t>
  </si>
  <si>
    <t>305100700502000</t>
  </si>
  <si>
    <t>305100700502500</t>
  </si>
  <si>
    <t>305100700503000</t>
  </si>
  <si>
    <t>305100700503500</t>
  </si>
  <si>
    <t>305100700504000</t>
  </si>
  <si>
    <t>305100700504500</t>
  </si>
  <si>
    <t>305100700509000</t>
  </si>
  <si>
    <t>B.2.A.14.6) Rimborsi, assegni e contributi v/Aziende sanitarie pubbliche della Regione</t>
  </si>
  <si>
    <t>305100700601000</t>
  </si>
  <si>
    <t>305100700609000</t>
  </si>
  <si>
    <t>305100700700000</t>
  </si>
  <si>
    <t>B.2.A.15) Consulenze, Collaborazioni, Interinale e altre prestazioni di lavoro sanitarie e sociosanitarie</t>
  </si>
  <si>
    <t>B.2.A.15.1) Consulenze sanitarie e sociosan. da Aziende sanitarie pubbliche della Regione</t>
  </si>
  <si>
    <t>305100750100000</t>
  </si>
  <si>
    <t>B.2.A.15.2) Consulenze sanitarie e sociosanit. da terzi - Altri soggetti pubblici</t>
  </si>
  <si>
    <t>305100750200000</t>
  </si>
  <si>
    <t>B.2.A.15.3) Consulenze, Collaborazioni, Interinale e altre prestazioni di lavoro sanitarie e socios. da privato</t>
  </si>
  <si>
    <t>305100750301000</t>
  </si>
  <si>
    <t>305100750302005</t>
  </si>
  <si>
    <t>305100750302010</t>
  </si>
  <si>
    <t>305100750302015</t>
  </si>
  <si>
    <t>B.2.A.15.3.C) Collaborazioni coordinate e continuative sanitarie e socios. da privato</t>
  </si>
  <si>
    <t>305100750303005</t>
  </si>
  <si>
    <t>305100750303010</t>
  </si>
  <si>
    <t>305100750303015</t>
  </si>
  <si>
    <t>305100750303020</t>
  </si>
  <si>
    <t>B.2.A.15.3.D) Indennità a personale universitario - area sanitaria</t>
  </si>
  <si>
    <t>305100750304005</t>
  </si>
  <si>
    <t xml:space="preserve">Indennità personale sanitario universitario </t>
  </si>
  <si>
    <t>305100750304010</t>
  </si>
  <si>
    <t>305100750304015</t>
  </si>
  <si>
    <t xml:space="preserve">Retribuzione di risultato personale sanitario universitario </t>
  </si>
  <si>
    <t>305100750304020</t>
  </si>
  <si>
    <t xml:space="preserve">Condizioni di lavoro personale personale sanitario universitario </t>
  </si>
  <si>
    <t>305100750304025</t>
  </si>
  <si>
    <t>Altri compensi personale sanitario universitario</t>
  </si>
  <si>
    <t>305100750304030</t>
  </si>
  <si>
    <t xml:space="preserve">Oneri sociali personale sanitario universitario </t>
  </si>
  <si>
    <t>B.2.A.15.3.E) Lavoro interinale - area sanitaria</t>
  </si>
  <si>
    <t>305100750305000</t>
  </si>
  <si>
    <t>Lavoro interinale - area sanitaria</t>
  </si>
  <si>
    <t>B.2.A.15.3.F) Altre collaborazioni e prestazioni di lavoro - area sanitaria</t>
  </si>
  <si>
    <t>305100750306005</t>
  </si>
  <si>
    <t>305100750306010</t>
  </si>
  <si>
    <t>305100750306015</t>
  </si>
  <si>
    <t>305100750306020</t>
  </si>
  <si>
    <t>305100750306025</t>
  </si>
  <si>
    <t>305100750306030</t>
  </si>
  <si>
    <t>305100750306035</t>
  </si>
  <si>
    <t>305100750306040</t>
  </si>
  <si>
    <t>305100750306090</t>
  </si>
  <si>
    <t>Oneri sociali su altre collaborazioni e prestazioni di lavoro - area sanitaria</t>
  </si>
  <si>
    <t>305100750401000</t>
  </si>
  <si>
    <t>305100750402000</t>
  </si>
  <si>
    <t>305100750403000</t>
  </si>
  <si>
    <t>B.2.A.16.1) Altri servizi sanitari e sociosanitari a rilevanza sanitaria da pubblico - Aziende sanitarie pubbliche della Regione</t>
  </si>
  <si>
    <t>305100800100000</t>
  </si>
  <si>
    <t>B.2.A.16.2) Altri servizi sanitari e sociosanitari a rilevanza sanitaria da pubblico - Altri soggetti pubblici della Regione</t>
  </si>
  <si>
    <t>305100800200000</t>
  </si>
  <si>
    <t>305100800300000</t>
  </si>
  <si>
    <t>B.2.A.16.4) Altri servizi sanitari da privato</t>
  </si>
  <si>
    <t>305100800401000</t>
  </si>
  <si>
    <t>305100800402000</t>
  </si>
  <si>
    <t>305100800409000</t>
  </si>
  <si>
    <t>B.2.A.16.5) Costi per servizi sanitari - Mobilità internazionale passiva</t>
  </si>
  <si>
    <t>305100800500000</t>
  </si>
  <si>
    <t>305100800600000</t>
  </si>
  <si>
    <t>B.2.A.16.7)   Costi per prestazioni sanitarie erogate da aziende sanitarie estere (fatturate direttamente)</t>
  </si>
  <si>
    <t>305100800700000</t>
  </si>
  <si>
    <t>305100850000000</t>
  </si>
  <si>
    <t>B.2.B.1) Servizi non sanitari</t>
  </si>
  <si>
    <t>B.2.B.1.1) Lavanderia</t>
  </si>
  <si>
    <t>305200100500000</t>
  </si>
  <si>
    <t>B.2.B.1.2) Pulizia</t>
  </si>
  <si>
    <t>305200100100000</t>
  </si>
  <si>
    <t>B.2.B.1.3) Mensa</t>
  </si>
  <si>
    <t>305200100151000</t>
  </si>
  <si>
    <t>305200100152000</t>
  </si>
  <si>
    <t>B.2.B.1.4) Riscaldamento</t>
  </si>
  <si>
    <t>305200100200000</t>
  </si>
  <si>
    <t>B.2.B.1.5) Servizi di assistenza informatica</t>
  </si>
  <si>
    <t>305200100251000</t>
  </si>
  <si>
    <t>305200100252000</t>
  </si>
  <si>
    <t>305200100259000</t>
  </si>
  <si>
    <t>B.2.B.1.6) Servizi trasporti (non sanitari)</t>
  </si>
  <si>
    <t>305200100300000</t>
  </si>
  <si>
    <t>B.2.B.1.7) Smaltimento rifiuti</t>
  </si>
  <si>
    <t>305200100350000</t>
  </si>
  <si>
    <t>B.2.B.1.8) Utenze telefoniche</t>
  </si>
  <si>
    <t>305200100401000</t>
  </si>
  <si>
    <t>305200100402000</t>
  </si>
  <si>
    <t>B.2.B.1.9) Utenze elettricità</t>
  </si>
  <si>
    <t>305200100450000</t>
  </si>
  <si>
    <t>B.2.B.1.10) Altre utenze</t>
  </si>
  <si>
    <t>305200100501000</t>
  </si>
  <si>
    <t>305200100502000</t>
  </si>
  <si>
    <t>305200100503000</t>
  </si>
  <si>
    <t>305200100504000</t>
  </si>
  <si>
    <t>305200100505000</t>
  </si>
  <si>
    <t>B.2.B.1.11) Premi di assicurazione</t>
  </si>
  <si>
    <t>B.2.B.1.11.A) Premi di assicurazione - R.C. Professionale</t>
  </si>
  <si>
    <t>305200100551000</t>
  </si>
  <si>
    <t>Premi di assicurazione - R.C. Professionale</t>
  </si>
  <si>
    <t>B.2.B.1.11.B) Premi di assicurazione - Altri premi assicurativi</t>
  </si>
  <si>
    <t>305200100552000</t>
  </si>
  <si>
    <t>305200100601000</t>
  </si>
  <si>
    <t>305200100602005</t>
  </si>
  <si>
    <t>305200100602010</t>
  </si>
  <si>
    <t>305200100603005</t>
  </si>
  <si>
    <t>305200100603010</t>
  </si>
  <si>
    <t>305200100603015</t>
  </si>
  <si>
    <t>305200100603020</t>
  </si>
  <si>
    <t>305200100603025</t>
  </si>
  <si>
    <t>305200100603030</t>
  </si>
  <si>
    <t>305200100603035</t>
  </si>
  <si>
    <t>305200100603040</t>
  </si>
  <si>
    <t>305200100603045</t>
  </si>
  <si>
    <t>305200100603050</t>
  </si>
  <si>
    <t>305200100603055</t>
  </si>
  <si>
    <t>305200100603060</t>
  </si>
  <si>
    <t>305200100603065</t>
  </si>
  <si>
    <t>305200100603080</t>
  </si>
  <si>
    <t>305200100603090</t>
  </si>
  <si>
    <t>B.2.B.2) Consulenze, Collaborazioni, Interinale e altre prestazioni di lavoro non sanitarie</t>
  </si>
  <si>
    <t>305200200100000</t>
  </si>
  <si>
    <t>305200200200000</t>
  </si>
  <si>
    <t>305200200301005</t>
  </si>
  <si>
    <t>305200200301010</t>
  </si>
  <si>
    <t>305200200301015</t>
  </si>
  <si>
    <t>305200200301020</t>
  </si>
  <si>
    <t>305200200301090</t>
  </si>
  <si>
    <t>305200200302000</t>
  </si>
  <si>
    <t>B.2.B.2.3.C) Indennità a personale universitario - area non sanitaria</t>
  </si>
  <si>
    <t>305200200303000</t>
  </si>
  <si>
    <t>Indennità a personale universitario - area non sanitaria</t>
  </si>
  <si>
    <t>B.2.B.2.3.D) Lavoro interinale - area non sanitaria</t>
  </si>
  <si>
    <t>305200200304000</t>
  </si>
  <si>
    <t>Lavoro interinale - area non sanitaria</t>
  </si>
  <si>
    <t>B.2.B.2.3.E) Altre collaborazioni e prestazioni di lavoro - area non sanitaria</t>
  </si>
  <si>
    <t>305200200305010</t>
  </si>
  <si>
    <t>305200200305020</t>
  </si>
  <si>
    <t>305200200305030</t>
  </si>
  <si>
    <t>305200200305040</t>
  </si>
  <si>
    <t>305200200305090</t>
  </si>
  <si>
    <t>Altre collaborazioni e prestazioni di lavoro - area non sanitaria</t>
  </si>
  <si>
    <t>B.2.B.2.3.F) Altre Consulenze non sanitarie da privato - in attuazione dell'art.79, comma 1 sexies lettera c), del D.L. 112/2008, convertito con legge 133/2008 e della legge 23 dicembre 2009 n. 191.</t>
  </si>
  <si>
    <t>305200200306000</t>
  </si>
  <si>
    <t>Altre Consulenze non sanitarie da privato - in attuazione dell'art.79, comma 1 sexies lettera c), del D.L. 112/2008, convertito con legge 133/2008 e della legge 23 dicembre 2009 n. 191.</t>
  </si>
  <si>
    <t>305200200401000</t>
  </si>
  <si>
    <t>305200200402000</t>
  </si>
  <si>
    <t>305200200403000</t>
  </si>
  <si>
    <t>305200300100000</t>
  </si>
  <si>
    <t>305200300200000</t>
  </si>
  <si>
    <t>B.3) Manutenzione e riparazione (ordinaria esternalizzata)</t>
  </si>
  <si>
    <t>B.3.A) Manutenzione e riparazione ai fabbricati e loro pertinenze</t>
  </si>
  <si>
    <t>310100000000000</t>
  </si>
  <si>
    <t>B.3.B) Manutenzione e riparazione agli impianti e macchinari</t>
  </si>
  <si>
    <t>310200100000000</t>
  </si>
  <si>
    <t>310200200000000</t>
  </si>
  <si>
    <t>310200300000000</t>
  </si>
  <si>
    <t>B.3.C) Manutenzione e riparazione alle attrezzature sanitarie e scientifiche</t>
  </si>
  <si>
    <t>310300000000000</t>
  </si>
  <si>
    <t>B.3.D) Manutenzione e riparazione ai mobili e arredi</t>
  </si>
  <si>
    <t>310400000000000</t>
  </si>
  <si>
    <t>B.3.E) Manutenzione e riparazione agli automezzi</t>
  </si>
  <si>
    <t>310500000000000</t>
  </si>
  <si>
    <t>B.3.F) Altre manutenzioni e riparazioni</t>
  </si>
  <si>
    <t>310600100000000</t>
  </si>
  <si>
    <t>310600200000000</t>
  </si>
  <si>
    <t>310600300000000</t>
  </si>
  <si>
    <t>B.3.G) Manutenzioni e riparazioni da Aziende sanitarie pubbliche della Regione</t>
  </si>
  <si>
    <t>310700000000000</t>
  </si>
  <si>
    <t>B.4) Godimento di beni di terzi</t>
  </si>
  <si>
    <t>B.4.A) Fitti passivi</t>
  </si>
  <si>
    <t>315100100000000</t>
  </si>
  <si>
    <t>315100200000000</t>
  </si>
  <si>
    <t>B.4.B) Canoni di noleggio</t>
  </si>
  <si>
    <t>315200100000000</t>
  </si>
  <si>
    <t>315200200100000</t>
  </si>
  <si>
    <t>315200200200000</t>
  </si>
  <si>
    <t>315200200300000</t>
  </si>
  <si>
    <t>315200200900000</t>
  </si>
  <si>
    <t>B.4.C) Canoni di leasing</t>
  </si>
  <si>
    <t>315300100100000</t>
  </si>
  <si>
    <t>Canoni di leasing operativo  - area sanitaria</t>
  </si>
  <si>
    <t>315300100200000</t>
  </si>
  <si>
    <t>Canoni di leasing finanziario  - area sanitaria</t>
  </si>
  <si>
    <t>315300200100000</t>
  </si>
  <si>
    <t>Canoni di leasing operativo - area non sanitaria</t>
  </si>
  <si>
    <t>315300200200000</t>
  </si>
  <si>
    <t>Canoni di leasing finanziario - area non sanitaria</t>
  </si>
  <si>
    <t>315350000000000</t>
  </si>
  <si>
    <t>315400000000000</t>
  </si>
  <si>
    <t>B.5) Personale del ruolo sanitario</t>
  </si>
  <si>
    <t>320100100101000</t>
  </si>
  <si>
    <t>Voci di costo a carattere stipendiale - personale dirigente medico tempo indeterm.</t>
  </si>
  <si>
    <t>320100100102000</t>
  </si>
  <si>
    <t>Retribuzione di posizione - personale dirigente medico tempo indeterm.</t>
  </si>
  <si>
    <t>320100100103000</t>
  </si>
  <si>
    <t>Retribuzione di risultato - personale dirigente medico tempo indeterm.</t>
  </si>
  <si>
    <t>320100100104000</t>
  </si>
  <si>
    <t>Condizioni di lavoro - personale dirigente medico tempo indeterm.</t>
  </si>
  <si>
    <t>320100100105000</t>
  </si>
  <si>
    <t>Accantonamento al fondo per TFR dipendenti - personale dirigente medico tempo indeterm.</t>
  </si>
  <si>
    <t>320100100106000</t>
  </si>
  <si>
    <t>Accantonamento ai fondi integrativi pensione - personale dirigente medico tempo indeterm.</t>
  </si>
  <si>
    <t>320100100107000</t>
  </si>
  <si>
    <t>Altre competenze personale dirigente medico tempo indeterm.</t>
  </si>
  <si>
    <t>320100100109000</t>
  </si>
  <si>
    <t>Oneri sociali su retribuzione - personale dirigente medico tempo indeterm.</t>
  </si>
  <si>
    <t>B.5.A.1.2) Costo del personale dirigente medico - tempo determ.</t>
  </si>
  <si>
    <t>320100100201000</t>
  </si>
  <si>
    <t>Voci di costo a carattere stipendiale - personale dirigente medico tempo determ.</t>
  </si>
  <si>
    <t>320100100202000</t>
  </si>
  <si>
    <t>Retribuzione di posizione - personale dirigente medico tempo determ.</t>
  </si>
  <si>
    <t>320100100203000</t>
  </si>
  <si>
    <t>Retribuzione di risultato - personale dirigente medico tempo determ.</t>
  </si>
  <si>
    <t>320100100204000</t>
  </si>
  <si>
    <t>Condizioni di lavoro - personale dirigente medico tempo determ.</t>
  </si>
  <si>
    <t>320100100205000</t>
  </si>
  <si>
    <t>Accantonamento al fondo per TFR dipendenti - dirigente medico tempo determ.</t>
  </si>
  <si>
    <t>320100100206000</t>
  </si>
  <si>
    <t>Accantonamento ai fondi integrativi pensione - dirigente medico tempo determ.</t>
  </si>
  <si>
    <t>320100100207000</t>
  </si>
  <si>
    <t>Altre competenze personale dirigente medico tempo determ.</t>
  </si>
  <si>
    <t>320100100209000</t>
  </si>
  <si>
    <t>Oneri sociali su retribuzione - personale dirigente medico tempo determ.</t>
  </si>
  <si>
    <t>320100100300000</t>
  </si>
  <si>
    <t>B.5.A.2.1) Costo del personale dirigente non medico - tempo indeterm.</t>
  </si>
  <si>
    <t>320100200101000</t>
  </si>
  <si>
    <t>Voci di costo a carattere stipendiale - personale dirigente non medico tempo indeterm.</t>
  </si>
  <si>
    <t>320100200102000</t>
  </si>
  <si>
    <t>Retribuzione di posizione - personale dirigente non medico tempo indeterm.</t>
  </si>
  <si>
    <t>320100200103000</t>
  </si>
  <si>
    <t>Retribuzione di risultato - personale dirigente non medico tempo indeterm.</t>
  </si>
  <si>
    <t>320100200104000</t>
  </si>
  <si>
    <t>Condizioni di lavoro - personale dirigente non medico tempo indeterm.</t>
  </si>
  <si>
    <t>320100200105000</t>
  </si>
  <si>
    <t>Accantonamento al fondo per TFR dipendenti - personale dirigente non medico tempo indeterm.</t>
  </si>
  <si>
    <t>320100200106000</t>
  </si>
  <si>
    <t>Accantonamento ai fondi integrativi pensione - personale dirigente non medico tempo indeterm.</t>
  </si>
  <si>
    <t>320100200107000</t>
  </si>
  <si>
    <t>Altre competenze personale dirigente non medico - personale dirigente non medico tempo indeterm.</t>
  </si>
  <si>
    <t>320100200109000</t>
  </si>
  <si>
    <t>Oneri sociali su retribuzione - personale dirigente non medico tempo indeterm.</t>
  </si>
  <si>
    <t>B.5.A.2.2) Costo del personale dirigente non medico - tempo determ.</t>
  </si>
  <si>
    <t>320100200201000</t>
  </si>
  <si>
    <t>Voci di costo a carattere stipendiale - personale dirigente non medico tempo determ.</t>
  </si>
  <si>
    <t>320100200202000</t>
  </si>
  <si>
    <t>Retribuzione di posizione - personale dirigente non medico tempo determ.</t>
  </si>
  <si>
    <t>320100200203000</t>
  </si>
  <si>
    <t>Retribuzione di risultato - personale dirigente non medico tempo determ.</t>
  </si>
  <si>
    <t>320100200204000</t>
  </si>
  <si>
    <t>Condizioni di lavoro - personale dirigente non medico tempo determ.</t>
  </si>
  <si>
    <t>320100200205000</t>
  </si>
  <si>
    <t>Accantonamento al fondo per TFR dipendenti - personale dirigente non medico tempo determ.</t>
  </si>
  <si>
    <t>320100200206000</t>
  </si>
  <si>
    <t>Accantonamento ai fondi integrativi pensione - personale dirigente non medico tempo determ.</t>
  </si>
  <si>
    <t>320100200207000</t>
  </si>
  <si>
    <t>Altre competenze personale dirigente non medico - personale dirigente non medico tempo determ.</t>
  </si>
  <si>
    <t>320100200209000</t>
  </si>
  <si>
    <t>Oneri sociali su retribuzione - personale dirigente non medico tempo determ.</t>
  </si>
  <si>
    <t>320100200300000</t>
  </si>
  <si>
    <t>Costo del personale dirigente non medico - altro</t>
  </si>
  <si>
    <t>B.5.B.1) Costo del personale comparto ruolo sanitario - tempo indeterm.</t>
  </si>
  <si>
    <t>320200100100000</t>
  </si>
  <si>
    <t>Voci di costo a carattere stipendiale - personale comparto ruolo sanitario tempo indeterm.</t>
  </si>
  <si>
    <t>3202001002000</t>
  </si>
  <si>
    <t>Premialità e condizioni di lavoro personale comparto ruolo sanitario tempo indeterm.</t>
  </si>
  <si>
    <t>320200100201000</t>
  </si>
  <si>
    <t>Straordinario - personale comparto ruolo sanitario tempo indeterm.</t>
  </si>
  <si>
    <t>320200100202000</t>
  </si>
  <si>
    <t>Condizioni di lavoro - personale comparto ruolo sanitario tempo indeterm.</t>
  </si>
  <si>
    <t>320200100203000</t>
  </si>
  <si>
    <t>Premialità - personale comparto ruolo sanitario tempo indeterm.</t>
  </si>
  <si>
    <t>3202001003000</t>
  </si>
  <si>
    <t>Incarichi, progressioni economiche ed indennità professionali comparto ruolo sanitario tempo indeterm.</t>
  </si>
  <si>
    <t>320200100301000</t>
  </si>
  <si>
    <t>Incarichi - personale comparto ruolo sanitario tempo indeterm.</t>
  </si>
  <si>
    <t>320200100302000</t>
  </si>
  <si>
    <t>Progressioni economiche - personale comparto ruolo sanitario tempo indeterm.</t>
  </si>
  <si>
    <t>320200100303000</t>
  </si>
  <si>
    <t>Indennità professionali - personale comparto ruolo sanitario tempo indeterm.</t>
  </si>
  <si>
    <t>320200100400000</t>
  </si>
  <si>
    <t>Accantonamento al fondo per TFR dipendenti - personale comparto ruolo sanitario tempo indeterm.</t>
  </si>
  <si>
    <t>320200100500000</t>
  </si>
  <si>
    <t>Accantonamento ai fondi integrativi pensione - personale comparto ruolo sanitario tempo indeterm.</t>
  </si>
  <si>
    <t>320200100600000</t>
  </si>
  <si>
    <t>Altri oneri per il personale comparto ruolo sanitario tempo indeterm.</t>
  </si>
  <si>
    <t>320200100900000</t>
  </si>
  <si>
    <t>Oneri sociali su retribuzione - personale comparto ruolo sanitario tempo indeterm.</t>
  </si>
  <si>
    <t>B.5.B.2) Costo del personale comparto ruolo sanitario - tempo determ.</t>
  </si>
  <si>
    <t>3202002000000</t>
  </si>
  <si>
    <t>B.5.B.2) a) Costo del personale comparto ruolo sanitario - tempo determ.</t>
  </si>
  <si>
    <t>320200200100000</t>
  </si>
  <si>
    <t>Voci di costo a carattere stipendiale - personale comparto ruolo sanitario tempo determ.</t>
  </si>
  <si>
    <t>3202002002000</t>
  </si>
  <si>
    <t>Premialità e condizioni di lavoro personale comparto ruolo sanitario tempo determ.</t>
  </si>
  <si>
    <t>320200200201000</t>
  </si>
  <si>
    <t>Straordinario - personale comparto ruolo sanitario tempo determ.</t>
  </si>
  <si>
    <t>320200200202000</t>
  </si>
  <si>
    <t>Condizioni di lavoro - personale comparto ruolo sanitario tempo determ.</t>
  </si>
  <si>
    <t>320200200203000</t>
  </si>
  <si>
    <t>Premialità - personale comparto ruolo sanitario tempo determ.</t>
  </si>
  <si>
    <t>3202002003000</t>
  </si>
  <si>
    <t>Incarichi, progressioni economiche ed indennità professionali comparto ruolo sanitario tempo determ.</t>
  </si>
  <si>
    <t>320200200301000</t>
  </si>
  <si>
    <t>Incarichi - personale comparto ruolo sanitario tempo determ.</t>
  </si>
  <si>
    <t>320200200302000</t>
  </si>
  <si>
    <t>Progressioni economiche - personale comparto ruolo sanitario tempo determ.</t>
  </si>
  <si>
    <t>320200200303000</t>
  </si>
  <si>
    <t>Indennità professionali - personale comparto ruolo sanitario tempo determ.</t>
  </si>
  <si>
    <t>320200200400000</t>
  </si>
  <si>
    <t>Accantonamento al fondo per TFR dipendenti - personale comparto ruolo sanitario tempo determ.</t>
  </si>
  <si>
    <t>320200200500000</t>
  </si>
  <si>
    <t>Accantonamento ai fondi integrativi pensione - personale comparto ruolo sanitario tempo determ.</t>
  </si>
  <si>
    <t>320200200600000</t>
  </si>
  <si>
    <t>Altri oneri per il personale comparto ruolo sanitario tempo determ.</t>
  </si>
  <si>
    <t>320200200900000</t>
  </si>
  <si>
    <t>Oneri sociali su retribuzione - personale comparto ruolo sanitario tempo determ.</t>
  </si>
  <si>
    <t>3202002010000</t>
  </si>
  <si>
    <t>B.5.B.2) b) Costo del personale comparto ruolo ricercatori piramide - tempo determ.</t>
  </si>
  <si>
    <t>320200201100000</t>
  </si>
  <si>
    <t>Voci di costo a carattere stipendiale - personale comparto ruolo ricercatori piramide tempo determ.</t>
  </si>
  <si>
    <t>3202002012000</t>
  </si>
  <si>
    <t>Premialità e condizioni di lavoro personale ruolo ricercatori piramide - tempo determ.</t>
  </si>
  <si>
    <t>320200201201000</t>
  </si>
  <si>
    <t>Straordinario - personale comparto ruolo ricercatori  piramide tempo determ.</t>
  </si>
  <si>
    <t>320200201202000</t>
  </si>
  <si>
    <t>Condizioni di lavoro - ruolo ricercatori piramide tempo determ.</t>
  </si>
  <si>
    <t>320200201203000</t>
  </si>
  <si>
    <t>Premialità - ruolo ricercatori piramide tempo determ.</t>
  </si>
  <si>
    <t>3202002013000</t>
  </si>
  <si>
    <t>Incarichi, progressioni economiche ed indennità professionali comparto ruolo ricercatori piramide tempo determ.</t>
  </si>
  <si>
    <t>320200201301000</t>
  </si>
  <si>
    <t>Incarichi - personale ruolo ricercatori piramide tempo determ.</t>
  </si>
  <si>
    <t>320200201302000</t>
  </si>
  <si>
    <t>Progressioni economiche - personale ruolo ricercatori piramide tempo determ.</t>
  </si>
  <si>
    <t>320200201303000</t>
  </si>
  <si>
    <t>Indennità professionali - personale ruolo ricercatori piramide tempo determ.</t>
  </si>
  <si>
    <t>320200201400000</t>
  </si>
  <si>
    <t>Accantonamento al fondo per TFR dipendenti - personale comparto ruolo ricercatori piramide  tempo determ.</t>
  </si>
  <si>
    <t>320200201500000</t>
  </si>
  <si>
    <t>Accantonamento ai fondi integrativi pensione - personale comparto ruolo ricercatori piramide  tempo determ.</t>
  </si>
  <si>
    <t>320200201600000</t>
  </si>
  <si>
    <t>Altri oneri per il personale comparto ruolo ricercatori piramide  tempo determ.</t>
  </si>
  <si>
    <t>320200201900000</t>
  </si>
  <si>
    <t>Oneri sociali su retribuzione - personale comparto ruolo ricercatori piramide  tempo determ.</t>
  </si>
  <si>
    <t>3202002020000</t>
  </si>
  <si>
    <t>B.5.B.2) c) Costo del personale comparto ruolo collaboratori piramide - tempo determ.</t>
  </si>
  <si>
    <t>320200202100000</t>
  </si>
  <si>
    <t>Voci di costo a carattere stipendiale - personale comparto ruolo collaboratori piramide tempo determ.</t>
  </si>
  <si>
    <t>3202002022000</t>
  </si>
  <si>
    <t>Premialità e condizioni di lavoro personale ruolo collaboratori piramide - tempo determ.</t>
  </si>
  <si>
    <t>320200202201000</t>
  </si>
  <si>
    <t>Straordinario - personale comparto ruolo collaboratori  piramide tempo determ.</t>
  </si>
  <si>
    <t>320200202202000</t>
  </si>
  <si>
    <t>Condizioni di lavoro - ruolo collaboratori piramide tempo determ.</t>
  </si>
  <si>
    <t>320200202203000</t>
  </si>
  <si>
    <t>Premialità - ruolo collaboratori piramide tempo determ.</t>
  </si>
  <si>
    <t>3202002023000</t>
  </si>
  <si>
    <t>Incarichi, progressioni economiche ed indennità professionali comparto ruolo collaboratori piramide tempo determ.</t>
  </si>
  <si>
    <t>320200202301000</t>
  </si>
  <si>
    <t>Incarichi - personale ruolo collaboratori piramide tempo determ.</t>
  </si>
  <si>
    <t>320200202302000</t>
  </si>
  <si>
    <t>Progressioni economiche - personale ruolo collaboratori piramide tempo determ.</t>
  </si>
  <si>
    <t>320200202303000</t>
  </si>
  <si>
    <t>Indennità professionali - personale ruolo collaboratori piramide tempo determ.</t>
  </si>
  <si>
    <t>320200202400000</t>
  </si>
  <si>
    <t>Accantonamento al fondo per TFR dipendenti - personale comparto ruolo collaboratori piramide  tempo determ.</t>
  </si>
  <si>
    <t>320200202500000</t>
  </si>
  <si>
    <t>Accantonamento ai fondi integrativi pensione - personale comparto ruolo collaboratori piramide  tempo determ.</t>
  </si>
  <si>
    <t>320200202600000</t>
  </si>
  <si>
    <t>Altri oneri per il personale comparto ruolo collaboratori piramide  tempo determ.</t>
  </si>
  <si>
    <t>320200202900000</t>
  </si>
  <si>
    <t>Oneri sociali su retribuzione - personale comparto ruolo collaboratori piramide  tempo determ.</t>
  </si>
  <si>
    <t>320200300000000</t>
  </si>
  <si>
    <t>B.6) Personale del ruolo professionale</t>
  </si>
  <si>
    <t>B.6.A.1) Costo del personale dirigente ruolo professionale - tempo indeterm.</t>
  </si>
  <si>
    <t>325100100100000</t>
  </si>
  <si>
    <t>Voci di costo a carattere stipendiale - personale dirigente ruolo professionale tempo indeterm.</t>
  </si>
  <si>
    <t>325100100200000</t>
  </si>
  <si>
    <t>Retribuzione di posizione - personale dirigente ruolo professionale tempo indeterm.</t>
  </si>
  <si>
    <t>325100100300000</t>
  </si>
  <si>
    <t>Retribuzione di risultato - personale dirigente ruolo professionale tempo indeterm.</t>
  </si>
  <si>
    <t>325100100400000</t>
  </si>
  <si>
    <t>Trattamento accessorio - personale dirigente ruolo professionale tempo indeterm.</t>
  </si>
  <si>
    <t>325100100500000</t>
  </si>
  <si>
    <t>Accantonamento al fondo per TFR dipendenti - personale dirigente ruolo professionale tempo indeterm.</t>
  </si>
  <si>
    <t>325100100600000</t>
  </si>
  <si>
    <t>Accantonamento ai fondi integrativi pensione - personale dirigente ruolo professionale tempo indeterm.</t>
  </si>
  <si>
    <t>325100100700000</t>
  </si>
  <si>
    <t>Altre competenze personale dirigente ruolo professionale - personale dirigente ruolo professionale tempo indeterm.</t>
  </si>
  <si>
    <t>325100100900000</t>
  </si>
  <si>
    <t>Oneri sociali su retribuzione - personale dirigente ruolo professionale tempo indeterm.</t>
  </si>
  <si>
    <t>B.6.A.2) Costo del personale dirigente ruolo professionale - tempo determ.</t>
  </si>
  <si>
    <t>325100200100000</t>
  </si>
  <si>
    <t>Voci di costo a carattere stipendiale - personale dirigente ruolo professionale tempo determ.</t>
  </si>
  <si>
    <t>325100200200000</t>
  </si>
  <si>
    <t>Retribuzione di posizione - personale dirigente ruolo professionale tempo determ.</t>
  </si>
  <si>
    <t>325100200300000</t>
  </si>
  <si>
    <t>Retribuzione di risultato - personale dirigente ruolo professionale tempo determ.</t>
  </si>
  <si>
    <t>325100200400000</t>
  </si>
  <si>
    <t>Trattamento accessorio - personale dirigente ruolo professionale tempo determ.</t>
  </si>
  <si>
    <t>325100200500000</t>
  </si>
  <si>
    <t>Accantonamento al fondo per TFR dipendenti - personale dirigente ruolo professionale tempo determ.</t>
  </si>
  <si>
    <t>325100200600000</t>
  </si>
  <si>
    <t>Accantonamento ai fondi integrativi pensione - personale dirigente ruolo professionale tempo determ.</t>
  </si>
  <si>
    <t>325100200700000</t>
  </si>
  <si>
    <t>Altre competenze personale dirigente ruolo professionale - personale dirigente ruolo professionale tempo determ.</t>
  </si>
  <si>
    <t>325100200900000</t>
  </si>
  <si>
    <t>Oneri sociali su retribuzione - personale dirigente ruolo professionale tempo determ.</t>
  </si>
  <si>
    <t>325100300000000</t>
  </si>
  <si>
    <t>B.6.B.1) Costo del personale comparto ruolo professionale - tempo indeterm.</t>
  </si>
  <si>
    <t>325200100100000</t>
  </si>
  <si>
    <t>Voci di costo a carattere stipendiale - personale comparto ruolo professionale tempo indeterm.</t>
  </si>
  <si>
    <t>3252001002000</t>
  </si>
  <si>
    <t>Premialità e condizioni di lavoro personale comparto ruolo professionale - tempo indeterm.</t>
  </si>
  <si>
    <t>325200100201000</t>
  </si>
  <si>
    <t>Straordinario - personale comparto ruolo professionale tempo indeterm.</t>
  </si>
  <si>
    <t>325200100202000</t>
  </si>
  <si>
    <t>Condizioni di lavoro - comparto ruolo professionale tempo indeterm.</t>
  </si>
  <si>
    <t>325200100203000</t>
  </si>
  <si>
    <t>Premialità - comparto ruolo professionale tempo indeterm.</t>
  </si>
  <si>
    <t>3252001003000</t>
  </si>
  <si>
    <t>325200100301000</t>
  </si>
  <si>
    <t>Incarichi - personale comparto ruolo professionale tempo indeterm.</t>
  </si>
  <si>
    <t>325200100302000</t>
  </si>
  <si>
    <t>Progressioni economiche - personale comparto ruolo professionale tempo indeterm.</t>
  </si>
  <si>
    <t>325200100303000</t>
  </si>
  <si>
    <t>Indennità professionali - personale comparto ruolo professionale tempo indeterm.</t>
  </si>
  <si>
    <t>325200100400000</t>
  </si>
  <si>
    <t>Accantonamento al fondo per TFR dipendenti - personale comparto ruolo professionale tempo indeterm.</t>
  </si>
  <si>
    <t>325200100500000</t>
  </si>
  <si>
    <t>Accantonamento ai fondi integrativi pensione - personale comparto ruolo professionale tempo indeterm.</t>
  </si>
  <si>
    <t>325200100600000</t>
  </si>
  <si>
    <t>Altri oneri per il personale comparto ruolo professionale tempo indeterm.</t>
  </si>
  <si>
    <t>325200100900000</t>
  </si>
  <si>
    <t>Oneri sociali su retribuzione - personale comparto ruolo professionale tempo indeterm.</t>
  </si>
  <si>
    <t>B.6.B.2) Costo del personale comparto ruolo professionale - tempo determ.</t>
  </si>
  <si>
    <t>325200200100000</t>
  </si>
  <si>
    <t>Voci di costo a carattere stipendiale - personale comparto ruolo professionale tempo determ.</t>
  </si>
  <si>
    <t>3252002002000</t>
  </si>
  <si>
    <t>Premialità e condizioni di lavoro personale comparto ruolo professionale - tempo determ.</t>
  </si>
  <si>
    <t>325200200201000</t>
  </si>
  <si>
    <t>Straordinario - personale comparto ruolo professionale tempo determ.</t>
  </si>
  <si>
    <t>325200200202000</t>
  </si>
  <si>
    <t>Condizioni di lavoro - comparto ruolo professionale tempo determ.</t>
  </si>
  <si>
    <t>325200200203000</t>
  </si>
  <si>
    <t>Premialità - comparto ruolo professionale tempo determ.</t>
  </si>
  <si>
    <t>3252002003000</t>
  </si>
  <si>
    <t>325200200301000</t>
  </si>
  <si>
    <t>Incarichi - personale comparto ruolo professionale tempo determ.</t>
  </si>
  <si>
    <t>325200200302000</t>
  </si>
  <si>
    <t>Progressioni economiche - personale comparto ruolo professionale tempo determ.</t>
  </si>
  <si>
    <t>325200200303000</t>
  </si>
  <si>
    <t>Indennità professionali - personale comparto ruolo professionale tempo determ.</t>
  </si>
  <si>
    <t>325200200400000</t>
  </si>
  <si>
    <t>Accantonamento al fondo per TFR dipendenti - personale comparto ruolo professionale tempo determ.</t>
  </si>
  <si>
    <t>325200200500000</t>
  </si>
  <si>
    <t>Accantonamento ai fondi integrativi pensione - personale comparto ruolo professionale tempo determ.</t>
  </si>
  <si>
    <t>325200200600000</t>
  </si>
  <si>
    <t>Altri oneri per il personale comparto ruolo professionale tempo determ.</t>
  </si>
  <si>
    <t>325200200900000</t>
  </si>
  <si>
    <t>Oneri sociali su retribuzione - personale comparto ruolo professionale tempo determ.</t>
  </si>
  <si>
    <t>325200300000000</t>
  </si>
  <si>
    <t>B.7) Personale del ruolo tecnico</t>
  </si>
  <si>
    <t>330100100100000</t>
  </si>
  <si>
    <t>Voci di costo a carattere stipendiale - personale dirigente ruolo tecnico tempo indeterm.</t>
  </si>
  <si>
    <t>330100100200000</t>
  </si>
  <si>
    <t>Retribuzione di posizione - personale dirigente ruolo tecnico tempo indeterm.</t>
  </si>
  <si>
    <t>330100100300000</t>
  </si>
  <si>
    <t>Retribuzione di risultato - personale dirigente ruolo tecnico tempo indeterm.</t>
  </si>
  <si>
    <t>330100100400000</t>
  </si>
  <si>
    <t>Trattamento accessorio - personale dirigente ruolo tecnico tempo indeterm.</t>
  </si>
  <si>
    <t>330100100500000</t>
  </si>
  <si>
    <t>Accantonamento al fondo per TFR dipendenti - personale dirigente ruolo tecnico tempo indeterm.</t>
  </si>
  <si>
    <t>330100100600000</t>
  </si>
  <si>
    <t>Accantonamento ai fondi integrativi pensione - personale dirigente ruolo tecnico tempo indeterm.</t>
  </si>
  <si>
    <t>330100100700000</t>
  </si>
  <si>
    <t>Altre competenze personale dirigente ruolo tecnico - personale dirigente ruolo tecnico tempo indeterm.</t>
  </si>
  <si>
    <t>330100100900000</t>
  </si>
  <si>
    <t>Oneri sociali su retribuzione - personale dirigente ruolo tecnico tempo indeterm.</t>
  </si>
  <si>
    <t>330100200100000</t>
  </si>
  <si>
    <t>Voci di costo a carattere stipendiale - personale dirigente ruolo tecnico tempo determ.</t>
  </si>
  <si>
    <t>330100200200000</t>
  </si>
  <si>
    <t>Retribuzione di posizione - personale dirigente ruolo tecnico tempo determ.</t>
  </si>
  <si>
    <t>330100200300000</t>
  </si>
  <si>
    <t>Retribuzione di risultato - personale dirigente ruolo tecnico tempo determ.</t>
  </si>
  <si>
    <t>330100200400000</t>
  </si>
  <si>
    <t>Trattamento accessorio -  personale dirigente ruolo tecnico tempo determ.</t>
  </si>
  <si>
    <t>330100200500000</t>
  </si>
  <si>
    <t>Accantonamento al fondo per TFR dipendenti - personale dirigente ruolo tecnico tempo determ.</t>
  </si>
  <si>
    <t>330100200600000</t>
  </si>
  <si>
    <t>Accantonamento ai fondi integrativi pensione - personale dirigente ruolo tecnico tempo determ.</t>
  </si>
  <si>
    <t>330100200700000</t>
  </si>
  <si>
    <t>Altre competenze personale dirigente ruolo tecnico - personale dirigente ruolo tecnico tempo determ.</t>
  </si>
  <si>
    <t>330100200900000</t>
  </si>
  <si>
    <t>Oneri sociali su retribuzione - personale dirigente ruolo tecnico tempo determ.</t>
  </si>
  <si>
    <t>330100300000000</t>
  </si>
  <si>
    <t>330200100</t>
  </si>
  <si>
    <t>B.7.B.1) a) Costo del personale comparto ruolo tecnico - tempo indeterminato</t>
  </si>
  <si>
    <t>330200100100000</t>
  </si>
  <si>
    <t>Voci di costo a carattere stipendiale - personale comparto ruolo tecnico tempo indeterm.</t>
  </si>
  <si>
    <t>3302001002000</t>
  </si>
  <si>
    <t>Premialità e condizioni di lavoro personale comparto ruolo tecnico - tempo indeterm.</t>
  </si>
  <si>
    <t>330200100201000</t>
  </si>
  <si>
    <t>Straordinario - personale comparto ruolo tecnico tempo indeterm.</t>
  </si>
  <si>
    <t>330200100202000</t>
  </si>
  <si>
    <t>Condizioni di lavoro - comparto ruolo tecnico tempo indeterm.</t>
  </si>
  <si>
    <t>330200100203000</t>
  </si>
  <si>
    <t>Premialità - comparto ruolo tecnico tempo indeterm.</t>
  </si>
  <si>
    <t>3302001003000</t>
  </si>
  <si>
    <t>Incarichi, progressioni economiche ed indennità professionali comparto ruolo tecnico tempo indeterm.</t>
  </si>
  <si>
    <t>330200100301000</t>
  </si>
  <si>
    <t>Incarichi - personale comparto ruolo tecnico tempo indeterm.</t>
  </si>
  <si>
    <t>330200100302000</t>
  </si>
  <si>
    <t>Progressioni economiche - personale comparto ruolo tecnico tempo indeterm.</t>
  </si>
  <si>
    <t>330200100303000</t>
  </si>
  <si>
    <t>Indennità professionali - personale comparto ruolo tecnico tempo indeterm.</t>
  </si>
  <si>
    <t>330200100400000</t>
  </si>
  <si>
    <t>Accantonamento al fondo per TFR dipendenti - personale comparto ruolo tecnico tempo indeterm.</t>
  </si>
  <si>
    <t>330200100500000</t>
  </si>
  <si>
    <t>Accantonamento ai fondi integrativi pensione - personale comparto ruolo tecnico tempo indeterm.</t>
  </si>
  <si>
    <t>330200100600000</t>
  </si>
  <si>
    <t>Altri oneri per il personale comparto ruolo tecnico tempo indeterm.</t>
  </si>
  <si>
    <t>330200100900000</t>
  </si>
  <si>
    <t>Oneri sociali su retribuzione - personale comparto ruolo tecnico tempo indeterm.</t>
  </si>
  <si>
    <t>3302001010000</t>
  </si>
  <si>
    <t>B.7.B.1) b) Costo del personale comparto ruolo sociosanitario - tempo indeterminato</t>
  </si>
  <si>
    <t>330200101100000</t>
  </si>
  <si>
    <t>Voci di costo a carattere stipendiale - personale comparto ruolo sociosanitario tempo indeterm.</t>
  </si>
  <si>
    <t>3302001012000</t>
  </si>
  <si>
    <t>Premialità e condizioni di lavoro personale comparto ruolo sociosanitario - tempo indeterm.</t>
  </si>
  <si>
    <t>330200101201000</t>
  </si>
  <si>
    <t>Straordinario - personale comparto ruolo sociosanitario tempo indeterm.</t>
  </si>
  <si>
    <t>330200101202000</t>
  </si>
  <si>
    <t>Condizioni di lavoro - comparto ruolo sociosanitario tempo indeterm.</t>
  </si>
  <si>
    <t>330200101203000</t>
  </si>
  <si>
    <t>Premialità - comparto ruolo sociosanitario tempo indeterm.</t>
  </si>
  <si>
    <t>3302001013000</t>
  </si>
  <si>
    <t>Incarichi, progressioni economiche ed indennità professionali comparto ruolo sociosanitario tempo indeterm.</t>
  </si>
  <si>
    <t>330200101301000</t>
  </si>
  <si>
    <t>Incarichi - personale comparto ruolo sociosanitario tempo indeterm.</t>
  </si>
  <si>
    <t>330200101302000</t>
  </si>
  <si>
    <t>Progressioni economiche - personale comparto ruolo sociosanitario tempo indeterm.</t>
  </si>
  <si>
    <t>330200101303000</t>
  </si>
  <si>
    <t>Indennità professionali - personale comparto ruolo sociosanitario tempo indeterm.</t>
  </si>
  <si>
    <t>330200101400000</t>
  </si>
  <si>
    <t>Accantonamento al fondo per TFR dipendenti - personale comparto ruolo sociosanitario tempo indeterm.</t>
  </si>
  <si>
    <t>330200101500000</t>
  </si>
  <si>
    <t>Accantonamento ai fondi integrativi pensione - personale comparto ruolo sociosanitario tempo indeterm.</t>
  </si>
  <si>
    <t>330200101600000</t>
  </si>
  <si>
    <t>Altri oneri per il personale comparto ruolo sociosanitario tempo indeterm.</t>
  </si>
  <si>
    <t>330200101900000</t>
  </si>
  <si>
    <t>Oneri sociali su retribuzione - personale comparto ruolo sociosanitario tempo indeterm.</t>
  </si>
  <si>
    <t>3302002000000</t>
  </si>
  <si>
    <t>B.7.B.2) a) Costo del personale comparto ruolo tecnico - tempo determinato</t>
  </si>
  <si>
    <t>330200200100000</t>
  </si>
  <si>
    <t>Voci di costo a carattere stipendiale - personale comparto ruolo tecnico tempo determ.</t>
  </si>
  <si>
    <t>3302002002000</t>
  </si>
  <si>
    <t>Premialità e condizioni di lavoro personale comparto ruolo tecnico - tempo determ.</t>
  </si>
  <si>
    <t>330200200201000</t>
  </si>
  <si>
    <t>Straordinario - personale comparto ruolo tecnico tempo determ.</t>
  </si>
  <si>
    <t>330200200202000</t>
  </si>
  <si>
    <t>Condizioni di lavoro - comparto ruolo tecnico tempo determ.</t>
  </si>
  <si>
    <t>330200200203000</t>
  </si>
  <si>
    <t>Premialità - comparto ruolo tecnico tempo determ.</t>
  </si>
  <si>
    <t>3302002003000</t>
  </si>
  <si>
    <t>Incarichi, progressioni economiche ed indennità professionali comparto ruolo tecnico tempo determ.</t>
  </si>
  <si>
    <t>330200200301000</t>
  </si>
  <si>
    <t>Incarichi - personale comparto ruolo tecnico tempo determ.</t>
  </si>
  <si>
    <t>330200200302000</t>
  </si>
  <si>
    <t>Progressioni economiche - personale comparto ruolo tecnico tempo determ.</t>
  </si>
  <si>
    <t>330200200303000</t>
  </si>
  <si>
    <t>Indennità professionali - personale comparto ruolo tecnico tempo determ.</t>
  </si>
  <si>
    <t>330200200400000</t>
  </si>
  <si>
    <t>Accantonamento al fondo per TFR dipendenti - personale comparto ruolo tecnico tempo determ.</t>
  </si>
  <si>
    <t>330200200500000</t>
  </si>
  <si>
    <t>Accantonamento ai fondi integrativi pensione - personale comparto ruolo tecnico tempo determ.</t>
  </si>
  <si>
    <t>330200200600000</t>
  </si>
  <si>
    <t>Altri oneri per il personale comparto ruolo tecnico tempo determ.</t>
  </si>
  <si>
    <t>330200200900000</t>
  </si>
  <si>
    <t>Oneri sociali su retribuzione - personale comparto ruolo tecnico tempo determ.</t>
  </si>
  <si>
    <t>3302002010000</t>
  </si>
  <si>
    <t>B.7.B.2) b) Costo del personale comparto ruolo sociosanitario - tempo determinato</t>
  </si>
  <si>
    <t>330200201100000</t>
  </si>
  <si>
    <t>Voci di costo a carattere stipendiale - personale comparto ruolo sociosanitario tempo determ.</t>
  </si>
  <si>
    <t>3302002012000</t>
  </si>
  <si>
    <t>Premialità e condizioni di lavoro personale comparto ruolo sociosanitario - tempo determ.</t>
  </si>
  <si>
    <t>330200201201000</t>
  </si>
  <si>
    <t>Straordinario - personale comparto ruolo sociosanitario tempo determ.</t>
  </si>
  <si>
    <t>330200201202000</t>
  </si>
  <si>
    <t>Condizioni di lavoro - comparto ruolo sociosanitario tempo determ.</t>
  </si>
  <si>
    <t>330200201203000</t>
  </si>
  <si>
    <t>Premialità - comparto ruolo sociosanitario tempo determ.</t>
  </si>
  <si>
    <t>3302002013000</t>
  </si>
  <si>
    <t>Incarichi, progressioni economiche ed indennità professionali comparto ruolo sociosanitario tempo determ.</t>
  </si>
  <si>
    <t>330200201301000</t>
  </si>
  <si>
    <t>Incarichi - personale comparto ruolo sociosanitario tempo determ.</t>
  </si>
  <si>
    <t>330200201302000</t>
  </si>
  <si>
    <t>Progressioni economiche - personale comparto ruolo sociosanitario tempo determ.</t>
  </si>
  <si>
    <t>330200201303000</t>
  </si>
  <si>
    <t>Indennità professionali - personale comparto ruolo sociosanitario tempo determ.</t>
  </si>
  <si>
    <t>330200201400000</t>
  </si>
  <si>
    <t>Accantonamento al fondo per TFR dipendenti - personale comparto ruolo sociosanitario tempo determ.</t>
  </si>
  <si>
    <t>330200201500000</t>
  </si>
  <si>
    <t>Accantonamento ai fondi integrativi pensione - personale comparto ruolo sociosanitario tempo determ.</t>
  </si>
  <si>
    <t>330200201600000</t>
  </si>
  <si>
    <t>Altri oneri per il personale comparto ruolo sociosanitario tempo determ.</t>
  </si>
  <si>
    <t>330200201900000</t>
  </si>
  <si>
    <t>Oneri sociali su retribuzione - personale comparto ruolo sociosanitario tempo determ.</t>
  </si>
  <si>
    <t>330200300000000</t>
  </si>
  <si>
    <t>B.8) Personale del ruolo amministrativo</t>
  </si>
  <si>
    <t>335100100100000</t>
  </si>
  <si>
    <t>Voci di costo a carattere stipendiale - personale dirigente ruolo amministrativo tempo indeterm.</t>
  </si>
  <si>
    <t>335100100200000</t>
  </si>
  <si>
    <t>Retribuzione di posizione - personale dirigente ruolo amministrativo tempo indeterm.</t>
  </si>
  <si>
    <t>335100100300000</t>
  </si>
  <si>
    <t>Retribuzione di risultato - personale dirigente ruolo amministrativo tempo indeterm.</t>
  </si>
  <si>
    <t>335100100400000</t>
  </si>
  <si>
    <t>Trattamento accessorio - personale dirigente ruolo amministrativo tempo indeterm.</t>
  </si>
  <si>
    <t>335100100500000</t>
  </si>
  <si>
    <t>Accantonamento al fondo per TFR dipendenti - personale dirigente ruolo amministrativo tempo indeterm.</t>
  </si>
  <si>
    <t>335100100600000</t>
  </si>
  <si>
    <t>Accantonamento ai fondi integrativi pensione - personale dirigente ruolo amministrativo tempo indeterm.</t>
  </si>
  <si>
    <t>335100100700000</t>
  </si>
  <si>
    <t>Altre competenze personale dirigente ruolo amministrativo - personale dirigente ruolo amministrativo tempo indeterm.</t>
  </si>
  <si>
    <t>335100100900000</t>
  </si>
  <si>
    <t>Oneri sociali su retribuzione - personale dirigente ruolo amministrativo tempo indeterm.</t>
  </si>
  <si>
    <t>335100200100000</t>
  </si>
  <si>
    <t>Voci di costo a carattere stipendiale - personale dirigente ruolo amministrativo tempo determ.</t>
  </si>
  <si>
    <t>335100200200000</t>
  </si>
  <si>
    <t>Retribuzione di posizione - personale dirigente ruolo amministrativo tempo determ.</t>
  </si>
  <si>
    <t>335100200300000</t>
  </si>
  <si>
    <t>Retribuzione di risultato -  personale dirigente ruolo amministrativo tempo determ.</t>
  </si>
  <si>
    <t>335100200400000</t>
  </si>
  <si>
    <t>Trattamento accessorio - personale dirigente ruolo amministrativo tempo determ.</t>
  </si>
  <si>
    <t>335100200500000</t>
  </si>
  <si>
    <t>Accantonamento al fondo per TFR dipendenti - personale dirigente ruolo amministrativo tempo determ.</t>
  </si>
  <si>
    <t>335100200600000</t>
  </si>
  <si>
    <t>Accantonamento ai fondi integrativi pensione - personale dirigente ruolo amministrativo tempo determ.</t>
  </si>
  <si>
    <t>335100200700000</t>
  </si>
  <si>
    <t>Altre competenze personale dirigente ruolo amministrativo - personale dirigente ruolo amministrativo tempo determ.</t>
  </si>
  <si>
    <t>335100200900000</t>
  </si>
  <si>
    <t>Oneri sociali su retribuzione - personale dirigente ruolo amministrativo tempo determ.</t>
  </si>
  <si>
    <t>335100300000000</t>
  </si>
  <si>
    <t>335200100100000</t>
  </si>
  <si>
    <t>Voci di costo a carattere stipendiale - personale comparto ruolo amministrativo tempo indeterm.</t>
  </si>
  <si>
    <t>3352001002000</t>
  </si>
  <si>
    <t>Premialità e condizioni di lavoro personale comparto ruolo amministrativo - tempo indeterm.</t>
  </si>
  <si>
    <t>335200100201000</t>
  </si>
  <si>
    <t>Straordinario - personale comparto ruolo amministrativo tempo indeterm.</t>
  </si>
  <si>
    <t>335200100202000</t>
  </si>
  <si>
    <t>Condizioni di lavoro - comparto ruolo amministrativo tempo indeterm.</t>
  </si>
  <si>
    <t>335200100203000</t>
  </si>
  <si>
    <t>Premialità - comparto ruolo amministrativo tempo indeterm.</t>
  </si>
  <si>
    <t>3352001003000</t>
  </si>
  <si>
    <t>Incarichi, progressioni economiche ed indennità professionali comparto ruolo amministrativo tempo indeterm.</t>
  </si>
  <si>
    <t>335200100301000</t>
  </si>
  <si>
    <t>Incarichi - personale comparto ruolo amministrativo tempo indeterm.</t>
  </si>
  <si>
    <t>335200100302000</t>
  </si>
  <si>
    <t>Progressioni economiche - personale comparto amministrativo tecnico tempo indeterm.</t>
  </si>
  <si>
    <t>335200100303000</t>
  </si>
  <si>
    <t>Indennità professionali - personale comparto ruolo amministrativo tempo indeterm.</t>
  </si>
  <si>
    <t>335200100400000</t>
  </si>
  <si>
    <t>Accantonamento al fondo per TFR dipendenti - personale comparto ruolo amministrativo tempo indeterm.</t>
  </si>
  <si>
    <t>335200100500000</t>
  </si>
  <si>
    <t>Accantonamento ai fondi integrativi pensione - personale comparto ruolo amministrativo tempo indeterm.</t>
  </si>
  <si>
    <t>335200100600000</t>
  </si>
  <si>
    <t>Altri oneri per il personale comparto ruolo amministrativo tempo indeterm.</t>
  </si>
  <si>
    <t>335200100900000</t>
  </si>
  <si>
    <t>Oneri sociali su retribuzione - personale comparto ruolo amministrativo tempo indeterm.</t>
  </si>
  <si>
    <t>335200200100000</t>
  </si>
  <si>
    <t>Voci di costo a carattere stipendiale - personale comparto ruolo amministrativo tempo determ.</t>
  </si>
  <si>
    <t>3352002002000</t>
  </si>
  <si>
    <t>Premialità e condizioni di lavoro personale comparto ruolo amministrativo - tempo determ.</t>
  </si>
  <si>
    <t>335200200201000</t>
  </si>
  <si>
    <t>Straordinario - personale comparto ruolo amministrativo tempo determ.</t>
  </si>
  <si>
    <t>335200200202000</t>
  </si>
  <si>
    <t>Condizioni di lavoro - comparto ruolo amministrativo tempo determ.</t>
  </si>
  <si>
    <t>335200200203000</t>
  </si>
  <si>
    <t>Premialità - comparto ruolo amministrativo tempo determ.</t>
  </si>
  <si>
    <t>3352002003000</t>
  </si>
  <si>
    <t>Incarichi, progressioni economiche ed indennità professionali comparto ruolo amministrativo tempo determ.</t>
  </si>
  <si>
    <t>335200200301000</t>
  </si>
  <si>
    <t>Incarichi - personale comparto ruolo amministrativo tempo determ.</t>
  </si>
  <si>
    <t>335200200302000</t>
  </si>
  <si>
    <t>Progressioni economiche - personale comparto amministrativo tecnico tempo determ.</t>
  </si>
  <si>
    <t>335200200303000</t>
  </si>
  <si>
    <t>Indennità professionali - personale comparto ruolo amministrativo tempo determ.</t>
  </si>
  <si>
    <t>335200200400000</t>
  </si>
  <si>
    <t>Accantonamento al fondo per TFR dipendenti - personale comparto ruolo amministrativo tempo determ.</t>
  </si>
  <si>
    <t>335200200500000</t>
  </si>
  <si>
    <t>Accantonamento ai fondi integrativi pensione - personale comparto ruolo amministrativo tempo determ.</t>
  </si>
  <si>
    <t>335200200600000</t>
  </si>
  <si>
    <t>Altri oneri per il personale comparto ruolo amministrativo tempo determ.</t>
  </si>
  <si>
    <t>335200200900000</t>
  </si>
  <si>
    <t>Oneri sociali su retribuzione - personale comparto ruolo amministrativo tempo determ.</t>
  </si>
  <si>
    <t>335200300000000</t>
  </si>
  <si>
    <t>B.9) Oneri diversi di gestione</t>
  </si>
  <si>
    <t>B.9.A) Imposte e tasse (escluso IRAP e IRES)</t>
  </si>
  <si>
    <t>340100100000000</t>
  </si>
  <si>
    <t>340100200000000</t>
  </si>
  <si>
    <t>340100300000000</t>
  </si>
  <si>
    <t>340100400000000</t>
  </si>
  <si>
    <t>340100500000000</t>
  </si>
  <si>
    <t>340100600000000</t>
  </si>
  <si>
    <t>340100900000000</t>
  </si>
  <si>
    <t>B.9.B) Perdite su crediti</t>
  </si>
  <si>
    <t>340200000000000</t>
  </si>
  <si>
    <t>B.9.C.1) Indennità, rimborso spese e oneri sociali per gli Organi Direttivi e Collegio Sindacale</t>
  </si>
  <si>
    <t>3403001001000</t>
  </si>
  <si>
    <t>340300100101000</t>
  </si>
  <si>
    <t>Indennità organi direttivi e di indirizzo</t>
  </si>
  <si>
    <t>340300100103000</t>
  </si>
  <si>
    <t>Oneri sociali organi direttivi e di indirizzo</t>
  </si>
  <si>
    <t>340300100109000</t>
  </si>
  <si>
    <t>3403001002000</t>
  </si>
  <si>
    <t>340300100201000</t>
  </si>
  <si>
    <t>Indennità collegio sindacale</t>
  </si>
  <si>
    <t>340300100203000</t>
  </si>
  <si>
    <t>Oneri sociali collegio sindacale</t>
  </si>
  <si>
    <t>340300100209000</t>
  </si>
  <si>
    <t>3403001003000</t>
  </si>
  <si>
    <t>340300100301000</t>
  </si>
  <si>
    <t>Indennità altri organismi</t>
  </si>
  <si>
    <t>340300100303000</t>
  </si>
  <si>
    <t>Oneri sociali altri organismi</t>
  </si>
  <si>
    <t>340300100309000</t>
  </si>
  <si>
    <t>B.9.C.2) Altri oneri diversi di gestione</t>
  </si>
  <si>
    <t>340300200100000</t>
  </si>
  <si>
    <t>340300200200000</t>
  </si>
  <si>
    <t>340300200900000</t>
  </si>
  <si>
    <t>340300300000000</t>
  </si>
  <si>
    <t>340300400000000</t>
  </si>
  <si>
    <t>345100000000000</t>
  </si>
  <si>
    <t>345200000000000</t>
  </si>
  <si>
    <t>345300000000000</t>
  </si>
  <si>
    <t>Ammortamento Diritti di brevetto e diritti di utilizzazione delle opere d'ingegno derivanti dall'attività di ricerca</t>
  </si>
  <si>
    <t>345400000000000</t>
  </si>
  <si>
    <t>345500000000000</t>
  </si>
  <si>
    <t>345600000000000</t>
  </si>
  <si>
    <t>345700000000000</t>
  </si>
  <si>
    <t>345900000000000</t>
  </si>
  <si>
    <t>350100100000000</t>
  </si>
  <si>
    <t>350100200000000</t>
  </si>
  <si>
    <t>350200100000000</t>
  </si>
  <si>
    <t>350200200000000</t>
  </si>
  <si>
    <t>350200300000000</t>
  </si>
  <si>
    <t>350200400000000</t>
  </si>
  <si>
    <t>350200500000000</t>
  </si>
  <si>
    <t>3551001000000</t>
  </si>
  <si>
    <t>355100100100000</t>
  </si>
  <si>
    <t>355100100200000</t>
  </si>
  <si>
    <t>355100100300000</t>
  </si>
  <si>
    <t>355100100400000</t>
  </si>
  <si>
    <t>3551002000000</t>
  </si>
  <si>
    <t>355100200100000</t>
  </si>
  <si>
    <t>355100200150000</t>
  </si>
  <si>
    <t>355100200200000</t>
  </si>
  <si>
    <t>355100200250000</t>
  </si>
  <si>
    <t>355100200300000</t>
  </si>
  <si>
    <t>355100200350000</t>
  </si>
  <si>
    <t>355100200400000</t>
  </si>
  <si>
    <t>355100200450000</t>
  </si>
  <si>
    <t>Svalutazione automezzi</t>
  </si>
  <si>
    <t>355100200500000</t>
  </si>
  <si>
    <t>355100200550000</t>
  </si>
  <si>
    <t>355200100000000</t>
  </si>
  <si>
    <t>355200101000000</t>
  </si>
  <si>
    <t>355200102000000</t>
  </si>
  <si>
    <t>355200103000000</t>
  </si>
  <si>
    <t>355200200000000</t>
  </si>
  <si>
    <t>355200201000000</t>
  </si>
  <si>
    <t>355200202000000</t>
  </si>
  <si>
    <t>355200203000000</t>
  </si>
  <si>
    <t>355200204000000</t>
  </si>
  <si>
    <t>355200205000000</t>
  </si>
  <si>
    <t>355200206000000</t>
  </si>
  <si>
    <t>355200207000000</t>
  </si>
  <si>
    <t>355200208000000</t>
  </si>
  <si>
    <t>355200209000000</t>
  </si>
  <si>
    <t>355200210000000</t>
  </si>
  <si>
    <t>Svalutazione Crediti v/Stato per ricerca - altre Amministrazioni centrali</t>
  </si>
  <si>
    <t>355200211000000</t>
  </si>
  <si>
    <t>355200300000000</t>
  </si>
  <si>
    <t>355200400000000</t>
  </si>
  <si>
    <t>355200401000000</t>
  </si>
  <si>
    <t>355200402000000</t>
  </si>
  <si>
    <t>355200403000000</t>
  </si>
  <si>
    <t>355200404000000</t>
  </si>
  <si>
    <t>355200405000000</t>
  </si>
  <si>
    <t>355200406000000</t>
  </si>
  <si>
    <t>355200407000000</t>
  </si>
  <si>
    <t>355200408000000</t>
  </si>
  <si>
    <t>355200409000000</t>
  </si>
  <si>
    <t>355200410000000</t>
  </si>
  <si>
    <t>355200411000000</t>
  </si>
  <si>
    <t>355200412000000</t>
  </si>
  <si>
    <t>355200413000000</t>
  </si>
  <si>
    <t>355200414000000</t>
  </si>
  <si>
    <t>355200415000000</t>
  </si>
  <si>
    <t>355200416000000</t>
  </si>
  <si>
    <t>355200500000000</t>
  </si>
  <si>
    <t>355200600000000</t>
  </si>
  <si>
    <t>355200601000000</t>
  </si>
  <si>
    <t>355200602000000</t>
  </si>
  <si>
    <t>355200603000000</t>
  </si>
  <si>
    <t>355200700000000</t>
  </si>
  <si>
    <t>355200701000000</t>
  </si>
  <si>
    <t>355200702000000</t>
  </si>
  <si>
    <t>355200900000000</t>
  </si>
  <si>
    <t>355200901000000</t>
  </si>
  <si>
    <t>355200902000000</t>
  </si>
  <si>
    <t>355200903000000</t>
  </si>
  <si>
    <t>355200990000000</t>
  </si>
  <si>
    <t>360100010000000</t>
  </si>
  <si>
    <t>Var. rim. prodotti farmaceutici ed emoderivati</t>
  </si>
  <si>
    <t>360100020000000</t>
  </si>
  <si>
    <t>Var. rim. sangue ed emocomponenti</t>
  </si>
  <si>
    <t>360100030000000</t>
  </si>
  <si>
    <t>Var. rim. dispositivi medici</t>
  </si>
  <si>
    <t>360100040000000</t>
  </si>
  <si>
    <t>Var. rim. prodotti dietetici</t>
  </si>
  <si>
    <t>360100050000000</t>
  </si>
  <si>
    <t>Var. rim. materiali per la profilassi (vaccini)</t>
  </si>
  <si>
    <t>360100060000000</t>
  </si>
  <si>
    <t>Var. rim. prodotti chimici</t>
  </si>
  <si>
    <t>360100070000000</t>
  </si>
  <si>
    <t>Var. rim. materiali e prodotti per uso veterinario</t>
  </si>
  <si>
    <t>360100080000000</t>
  </si>
  <si>
    <t xml:space="preserve">Var. rim. altri beni e prodotti sanitari </t>
  </si>
  <si>
    <t>360200010000000</t>
  </si>
  <si>
    <t>Var. rim. prodotti alimentari</t>
  </si>
  <si>
    <t>360200020000000</t>
  </si>
  <si>
    <t>Var. rim. materiali di guardaroba, di pulizia e di convivenza in genere</t>
  </si>
  <si>
    <t>360200030000000</t>
  </si>
  <si>
    <t>Var. rim. combustibili, carburanti e lubrificanti</t>
  </si>
  <si>
    <t>360200040000000</t>
  </si>
  <si>
    <t>Var. rim. supporti informatici e cancelleria</t>
  </si>
  <si>
    <t>360200050000000</t>
  </si>
  <si>
    <t>Var. rim. materiale per la manutenzione</t>
  </si>
  <si>
    <t>360200060000000</t>
  </si>
  <si>
    <t xml:space="preserve">Var. rim. altri beni e prodotti non sanitari </t>
  </si>
  <si>
    <t>B.14) Accantonamenti dell'esercizio</t>
  </si>
  <si>
    <t>365100100000000</t>
  </si>
  <si>
    <t>365100200000000</t>
  </si>
  <si>
    <t>365100300000000</t>
  </si>
  <si>
    <t>365100400000000</t>
  </si>
  <si>
    <t>365100450000000</t>
  </si>
  <si>
    <t>365100500100000</t>
  </si>
  <si>
    <t>365100500200000</t>
  </si>
  <si>
    <t>365100500900000</t>
  </si>
  <si>
    <t>B.14.A.7)  Altri accantonamenti per interessi di mora</t>
  </si>
  <si>
    <t>365100600000000</t>
  </si>
  <si>
    <t>365200100000000</t>
  </si>
  <si>
    <t>365200200000000</t>
  </si>
  <si>
    <t>B.14.C) Accantonamenti per quote inutilizzate di contributi vincolati</t>
  </si>
  <si>
    <t>365300050000000</t>
  </si>
  <si>
    <t>Accantonamenti per quote inutilizzate contributi da Regione e Prov. Aut. per quota F.S. indistinto finalizzato</t>
  </si>
  <si>
    <t>365300100000000</t>
  </si>
  <si>
    <t>365300200000000</t>
  </si>
  <si>
    <t>365300300000000</t>
  </si>
  <si>
    <t>365300400100000</t>
  </si>
  <si>
    <t>365300400200000</t>
  </si>
  <si>
    <t>365300500000000</t>
  </si>
  <si>
    <t>365400200000000</t>
  </si>
  <si>
    <t>365400300000000</t>
  </si>
  <si>
    <t>365400400000000</t>
  </si>
  <si>
    <t>365400500000000</t>
  </si>
  <si>
    <t>365400600000000</t>
  </si>
  <si>
    <t>365400610000000</t>
  </si>
  <si>
    <t>365400620000000</t>
  </si>
  <si>
    <t>B.14.D.8) Acc. per Fondi integrativi pensione</t>
  </si>
  <si>
    <t>365400630000000</t>
  </si>
  <si>
    <t>365400640000000</t>
  </si>
  <si>
    <t>365400700000000</t>
  </si>
  <si>
    <t>CA0000</t>
  </si>
  <si>
    <t>C) Proventi e oneri finanziari</t>
  </si>
  <si>
    <t>690100000000000</t>
  </si>
  <si>
    <t>690200100000000</t>
  </si>
  <si>
    <t>690200200000000</t>
  </si>
  <si>
    <t>690300100000000</t>
  </si>
  <si>
    <t>690300200000000</t>
  </si>
  <si>
    <t>Interessi moratori e legali attivi</t>
  </si>
  <si>
    <t>690300900000000</t>
  </si>
  <si>
    <t>700100000000000</t>
  </si>
  <si>
    <t>700200000000000</t>
  </si>
  <si>
    <t>700300000000000</t>
  </si>
  <si>
    <t>700400000000000</t>
  </si>
  <si>
    <t>700500000000000</t>
  </si>
  <si>
    <t>C.3) Interessi passivi</t>
  </si>
  <si>
    <t>370100000000000</t>
  </si>
  <si>
    <t>370200000000000</t>
  </si>
  <si>
    <t>370300100000000</t>
  </si>
  <si>
    <t>Interessi moratori e legali passivi</t>
  </si>
  <si>
    <t>370300900000000</t>
  </si>
  <si>
    <t>375100000000000</t>
  </si>
  <si>
    <t>375200000000000</t>
  </si>
  <si>
    <t>DA0000</t>
  </si>
  <si>
    <t>D) Rettifiche di valore di attività finanziarie</t>
  </si>
  <si>
    <t>D.1) Rivalutazioni</t>
  </si>
  <si>
    <t>710000000000000</t>
  </si>
  <si>
    <t>D.2) Svalutazioni</t>
  </si>
  <si>
    <t>380000000000000</t>
  </si>
  <si>
    <t>EA0000</t>
  </si>
  <si>
    <t>E) Proventi e oneri straordinari</t>
  </si>
  <si>
    <t>720100000000000</t>
  </si>
  <si>
    <t>720200100000000</t>
  </si>
  <si>
    <t>720200200100000</t>
  </si>
  <si>
    <t>720200200150000</t>
  </si>
  <si>
    <t>720200200201000</t>
  </si>
  <si>
    <t>720200200202000</t>
  </si>
  <si>
    <t>720200200203000</t>
  </si>
  <si>
    <t>720200200204000</t>
  </si>
  <si>
    <t>720200200205000</t>
  </si>
  <si>
    <t>720200200206000</t>
  </si>
  <si>
    <t>720200200209000</t>
  </si>
  <si>
    <t>E.1.B.3) Insussistenze attive</t>
  </si>
  <si>
    <t>720200300100000</t>
  </si>
  <si>
    <t>720200300201000</t>
  </si>
  <si>
    <t>720200300202000</t>
  </si>
  <si>
    <t>720200300203000</t>
  </si>
  <si>
    <t>720200300204000</t>
  </si>
  <si>
    <t>720200300205000</t>
  </si>
  <si>
    <t>720200300206000</t>
  </si>
  <si>
    <t>720200300209000</t>
  </si>
  <si>
    <t>720200400000000</t>
  </si>
  <si>
    <t>390100000000000</t>
  </si>
  <si>
    <t>390200100000000</t>
  </si>
  <si>
    <t>390200200000000</t>
  </si>
  <si>
    <t>390200300101000</t>
  </si>
  <si>
    <t>390200300102000</t>
  </si>
  <si>
    <t>390200300201000</t>
  </si>
  <si>
    <t>9</t>
  </si>
  <si>
    <t>390200300202005</t>
  </si>
  <si>
    <t>390200300202010</t>
  </si>
  <si>
    <t>390200300202015</t>
  </si>
  <si>
    <t>390200300203000</t>
  </si>
  <si>
    <t>390200300204000</t>
  </si>
  <si>
    <t>390200300205000</t>
  </si>
  <si>
    <t>390200300206000</t>
  </si>
  <si>
    <t>390200300209000</t>
  </si>
  <si>
    <t>390200400500000</t>
  </si>
  <si>
    <t>390200400100000</t>
  </si>
  <si>
    <t>390200400201000</t>
  </si>
  <si>
    <t>390200400202000</t>
  </si>
  <si>
    <t>390200400203000</t>
  </si>
  <si>
    <t>390200400204000</t>
  </si>
  <si>
    <t>390200400205000</t>
  </si>
  <si>
    <t>390200400206000</t>
  </si>
  <si>
    <t>390200400207000</t>
  </si>
  <si>
    <t>390200500000000</t>
  </si>
  <si>
    <t>YA0000</t>
  </si>
  <si>
    <t>Imposte e tasse</t>
  </si>
  <si>
    <t>400100000000000</t>
  </si>
  <si>
    <t>400200000000000</t>
  </si>
  <si>
    <t>400300000000000</t>
  </si>
  <si>
    <t>400400000000000</t>
  </si>
  <si>
    <t>405100000000000</t>
  </si>
  <si>
    <t>405200000000000</t>
  </si>
  <si>
    <t>410000000000000</t>
  </si>
  <si>
    <t>TOTALE COSTI</t>
  </si>
  <si>
    <t>Variazione
previsione 2024 / preconsuntivo 2023</t>
  </si>
  <si>
    <t>previsione 2024 BILANCIO SANITARIO (A+B)</t>
  </si>
  <si>
    <t>previsione 2024 bilancio sanità (A)</t>
  </si>
  <si>
    <t>previsione 2024 bilancio sanità disabilità (B)</t>
  </si>
  <si>
    <t>preventivo 2024 BILANCIO SANITARIO</t>
  </si>
  <si>
    <t>preconsuntivo 2023
BILANCIO SANITARIO</t>
  </si>
  <si>
    <t xml:space="preserve"> </t>
  </si>
  <si>
    <t>preconsuntivo 2023 BILANCIO SANITARIO</t>
  </si>
  <si>
    <t>aggiunto 1 € per quadratura con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</si>
</sst>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000_-;\-* #,##0.0000_-;_-* &quot;-&quot;??_-;_-@_-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name val="Tahoma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0"/>
      <color indexed="8"/>
      <name val="DecimaWE Rg"/>
    </font>
    <font>
      <sz val="10"/>
      <color indexed="8"/>
      <name val="DecimaWE Rg"/>
    </font>
    <font>
      <b/>
      <sz val="9"/>
      <color indexed="8"/>
      <name val="DecimaWE Rg"/>
    </font>
    <font>
      <b/>
      <sz val="9"/>
      <name val="DecimaWE Rg"/>
    </font>
    <font>
      <sz val="8"/>
      <color indexed="8"/>
      <name val="DecimaWE Rg"/>
    </font>
    <font>
      <b/>
      <sz val="9"/>
      <color rgb="FFFF0000"/>
      <name val="DecimaWE Rg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0" fontId="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20" fillId="5" borderId="38" applyNumberFormat="0" applyAlignment="0" applyProtection="0"/>
    <xf numFmtId="0" fontId="21" fillId="0" borderId="39" applyNumberFormat="0" applyFill="0" applyAlignment="0" applyProtection="0"/>
    <xf numFmtId="0" fontId="22" fillId="14" borderId="40" applyNumberFormat="0" applyAlignment="0" applyProtection="0"/>
    <xf numFmtId="0" fontId="2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38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ill="0" applyBorder="0" applyAlignment="0" applyProtection="0"/>
    <xf numFmtId="4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4" fillId="6" borderId="38" applyNumberFormat="0" applyAlignment="0" applyProtection="0"/>
    <xf numFmtId="170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7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11" borderId="0" applyNumberFormat="0" applyBorder="0" applyAlignment="0" applyProtection="0"/>
    <xf numFmtId="0" fontId="7" fillId="0" borderId="0"/>
    <xf numFmtId="0" fontId="1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7" borderId="41" applyNumberFormat="0" applyAlignment="0" applyProtection="0"/>
    <xf numFmtId="0" fontId="29" fillId="9" borderId="42" applyNumberFormat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30" fillId="19" borderId="43">
      <alignment vertical="center"/>
    </xf>
    <xf numFmtId="49" fontId="7" fillId="20" borderId="43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5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7" applyNumberFormat="0" applyFill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17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4" fontId="58" fillId="0" borderId="0">
      <alignment horizontal="left"/>
    </xf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5" fillId="0" borderId="0" applyNumberFormat="0" applyFill="0" applyBorder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6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0" fontId="10" fillId="0" borderId="0" xfId="2" applyNumberFormat="1" applyFont="1" applyFill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4" xfId="0" quotePrefix="1" applyFont="1" applyBorder="1" applyAlignment="1" applyProtection="1">
      <alignment horizontal="left"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5" fillId="0" borderId="14" xfId="0" applyFont="1" applyBorder="1" applyAlignment="1" applyProtection="1">
      <alignment horizontal="left" vertical="center"/>
    </xf>
    <xf numFmtId="0" fontId="1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43" fontId="8" fillId="0" borderId="0" xfId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horizontal="center" vertical="center"/>
    </xf>
    <xf numFmtId="0" fontId="13" fillId="0" borderId="14" xfId="0" applyFont="1" applyBorder="1" applyAlignment="1" applyProtection="1">
      <alignment horizontal="left" vertical="center" wrapText="1"/>
    </xf>
    <xf numFmtId="0" fontId="40" fillId="0" borderId="0" xfId="4" applyFont="1" applyFill="1" applyAlignment="1">
      <alignment horizontal="left" vertical="center"/>
    </xf>
    <xf numFmtId="0" fontId="41" fillId="0" borderId="0" xfId="4" applyFont="1" applyFill="1" applyAlignment="1">
      <alignment horizontal="center" vertical="center"/>
    </xf>
    <xf numFmtId="0" fontId="41" fillId="0" borderId="0" xfId="4" applyFont="1" applyFill="1" applyAlignment="1">
      <alignment vertical="center"/>
    </xf>
    <xf numFmtId="0" fontId="41" fillId="23" borderId="0" xfId="4" applyFont="1" applyFill="1" applyAlignment="1">
      <alignment vertical="center"/>
    </xf>
    <xf numFmtId="0" fontId="43" fillId="3" borderId="23" xfId="4" applyFont="1" applyFill="1" applyBorder="1" applyAlignment="1">
      <alignment horizontal="center" vertical="center"/>
    </xf>
    <xf numFmtId="0" fontId="43" fillId="3" borderId="24" xfId="4" applyFont="1" applyFill="1" applyBorder="1" applyAlignment="1">
      <alignment horizontal="center" vertical="center"/>
    </xf>
    <xf numFmtId="0" fontId="43" fillId="3" borderId="48" xfId="4" applyFont="1" applyFill="1" applyBorder="1" applyAlignment="1">
      <alignment horizontal="center" vertical="center"/>
    </xf>
    <xf numFmtId="0" fontId="44" fillId="24" borderId="0" xfId="4" applyFont="1" applyFill="1" applyAlignment="1">
      <alignment vertical="center"/>
    </xf>
    <xf numFmtId="0" fontId="43" fillId="3" borderId="49" xfId="4" applyFont="1" applyFill="1" applyBorder="1" applyAlignment="1">
      <alignment horizontal="center" vertical="center"/>
    </xf>
    <xf numFmtId="0" fontId="43" fillId="3" borderId="27" xfId="4" applyFont="1" applyFill="1" applyBorder="1" applyAlignment="1">
      <alignment horizontal="center" vertical="center"/>
    </xf>
    <xf numFmtId="0" fontId="43" fillId="3" borderId="50" xfId="4" applyFont="1" applyFill="1" applyBorder="1" applyAlignment="1">
      <alignment horizontal="center" vertical="center"/>
    </xf>
    <xf numFmtId="0" fontId="45" fillId="0" borderId="0" xfId="4" applyFont="1" applyFill="1" applyAlignment="1">
      <alignment horizontal="left" vertical="center"/>
    </xf>
    <xf numFmtId="0" fontId="43" fillId="0" borderId="0" xfId="4" applyFont="1" applyFill="1" applyAlignment="1">
      <alignment horizontal="left" vertical="center"/>
    </xf>
    <xf numFmtId="0" fontId="43" fillId="0" borderId="0" xfId="4" applyFont="1" applyFill="1" applyAlignment="1">
      <alignment horizontal="center" vertical="center" wrapText="1"/>
    </xf>
    <xf numFmtId="0" fontId="43" fillId="23" borderId="0" xfId="4" applyFont="1" applyFill="1" applyAlignment="1">
      <alignment horizontal="center" vertical="center" wrapText="1"/>
    </xf>
    <xf numFmtId="0" fontId="47" fillId="24" borderId="0" xfId="4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5" fillId="23" borderId="0" xfId="4" applyFont="1" applyFill="1" applyBorder="1" applyAlignment="1">
      <alignment horizontal="center" vertical="center"/>
    </xf>
    <xf numFmtId="0" fontId="45" fillId="0" borderId="0" xfId="4" applyFont="1" applyFill="1" applyAlignment="1">
      <alignment horizontal="center" vertical="center"/>
    </xf>
    <xf numFmtId="0" fontId="45" fillId="23" borderId="0" xfId="4" applyFont="1" applyFill="1" applyAlignment="1">
      <alignment horizontal="center" vertical="center"/>
    </xf>
    <xf numFmtId="0" fontId="40" fillId="25" borderId="30" xfId="4" applyFont="1" applyFill="1" applyBorder="1" applyAlignment="1">
      <alignment horizontal="left" vertical="center"/>
    </xf>
    <xf numFmtId="0" fontId="40" fillId="25" borderId="31" xfId="4" applyFont="1" applyFill="1" applyBorder="1" applyAlignment="1">
      <alignment horizontal="center" vertical="center"/>
    </xf>
    <xf numFmtId="0" fontId="40" fillId="3" borderId="32" xfId="4" applyFont="1" applyFill="1" applyBorder="1" applyAlignment="1">
      <alignment horizontal="center" vertical="center"/>
    </xf>
    <xf numFmtId="0" fontId="45" fillId="0" borderId="23" xfId="4" applyFont="1" applyFill="1" applyBorder="1" applyAlignment="1">
      <alignment horizontal="center" vertical="center"/>
    </xf>
    <xf numFmtId="0" fontId="45" fillId="0" borderId="24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horizontal="center" vertical="center"/>
    </xf>
    <xf numFmtId="0" fontId="45" fillId="23" borderId="48" xfId="4" applyFont="1" applyFill="1" applyBorder="1" applyAlignment="1">
      <alignment horizontal="center" vertical="center"/>
    </xf>
    <xf numFmtId="0" fontId="45" fillId="0" borderId="13" xfId="4" applyFont="1" applyFill="1" applyBorder="1" applyAlignment="1">
      <alignment horizontal="center" vertical="center"/>
    </xf>
    <xf numFmtId="0" fontId="45" fillId="23" borderId="34" xfId="4" applyFont="1" applyFill="1" applyBorder="1" applyAlignment="1">
      <alignment horizontal="center" vertical="center"/>
    </xf>
    <xf numFmtId="0" fontId="45" fillId="23" borderId="51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left" vertical="center"/>
    </xf>
    <xf numFmtId="0" fontId="45" fillId="0" borderId="0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right" vertical="center"/>
    </xf>
    <xf numFmtId="0" fontId="45" fillId="0" borderId="49" xfId="4" applyFont="1" applyFill="1" applyBorder="1" applyAlignment="1">
      <alignment horizontal="center" vertical="center"/>
    </xf>
    <xf numFmtId="0" fontId="45" fillId="0" borderId="27" xfId="4" applyFont="1" applyFill="1" applyBorder="1" applyAlignment="1">
      <alignment horizontal="center" vertical="center"/>
    </xf>
    <xf numFmtId="0" fontId="45" fillId="23" borderId="27" xfId="4" applyFont="1" applyFill="1" applyBorder="1" applyAlignment="1">
      <alignment horizontal="center" vertical="center"/>
    </xf>
    <xf numFmtId="0" fontId="45" fillId="23" borderId="50" xfId="4" applyFont="1" applyFill="1" applyBorder="1" applyAlignment="1">
      <alignment horizontal="center" vertical="center"/>
    </xf>
    <xf numFmtId="0" fontId="41" fillId="23" borderId="23" xfId="4" applyFont="1" applyFill="1" applyBorder="1" applyAlignment="1">
      <alignment vertical="center"/>
    </xf>
    <xf numFmtId="0" fontId="40" fillId="0" borderId="24" xfId="4" applyFont="1" applyFill="1" applyBorder="1" applyAlignment="1">
      <alignment horizontal="center" vertical="center"/>
    </xf>
    <xf numFmtId="0" fontId="40" fillId="23" borderId="24" xfId="4" applyFont="1" applyFill="1" applyBorder="1" applyAlignment="1">
      <alignment horizontal="center" vertical="center"/>
    </xf>
    <xf numFmtId="0" fontId="41" fillId="23" borderId="13" xfId="4" applyFont="1" applyFill="1" applyBorder="1" applyAlignment="1">
      <alignment vertical="center"/>
    </xf>
    <xf numFmtId="0" fontId="45" fillId="23" borderId="0" xfId="4" applyFont="1" applyFill="1" applyBorder="1" applyAlignment="1">
      <alignment vertical="center"/>
    </xf>
    <xf numFmtId="0" fontId="41" fillId="23" borderId="49" xfId="4" applyFont="1" applyFill="1" applyBorder="1" applyAlignment="1">
      <alignment vertical="center"/>
    </xf>
    <xf numFmtId="0" fontId="40" fillId="23" borderId="0" xfId="4" applyFont="1" applyFill="1" applyBorder="1" applyAlignment="1">
      <alignment horizontal="center" vertical="center" wrapText="1"/>
    </xf>
    <xf numFmtId="0" fontId="40" fillId="0" borderId="0" xfId="4" applyFont="1" applyFill="1" applyBorder="1" applyAlignment="1">
      <alignment horizontal="center" vertical="center" wrapText="1"/>
    </xf>
    <xf numFmtId="0" fontId="41" fillId="24" borderId="0" xfId="4" applyFont="1" applyFill="1" applyAlignment="1">
      <alignment vertical="center" wrapText="1"/>
    </xf>
    <xf numFmtId="0" fontId="48" fillId="0" borderId="23" xfId="5" applyFont="1" applyFill="1" applyBorder="1" applyAlignment="1" applyProtection="1">
      <alignment horizontal="center" vertical="center" wrapText="1"/>
    </xf>
    <xf numFmtId="0" fontId="48" fillId="24" borderId="0" xfId="5" applyFont="1" applyFill="1" applyBorder="1" applyAlignment="1" applyProtection="1">
      <alignment vertical="center" wrapText="1"/>
    </xf>
    <xf numFmtId="0" fontId="48" fillId="24" borderId="0" xfId="5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 wrapText="1"/>
    </xf>
    <xf numFmtId="0" fontId="48" fillId="0" borderId="37" xfId="5" applyFont="1" applyFill="1" applyBorder="1" applyAlignment="1" applyProtection="1">
      <alignment horizontal="center" vertical="center" wrapText="1"/>
    </xf>
    <xf numFmtId="0" fontId="48" fillId="0" borderId="37" xfId="5" applyFont="1" applyFill="1" applyBorder="1" applyAlignment="1" applyProtection="1">
      <alignment horizontal="left" vertical="center" wrapText="1"/>
    </xf>
    <xf numFmtId="164" fontId="51" fillId="0" borderId="35" xfId="115" applyFont="1" applyBorder="1" applyAlignment="1">
      <alignment horizontal="right" vertical="center" wrapText="1"/>
    </xf>
    <xf numFmtId="0" fontId="40" fillId="0" borderId="0" xfId="4" applyFont="1" applyFill="1" applyAlignment="1">
      <alignment vertical="center" wrapText="1"/>
    </xf>
    <xf numFmtId="0" fontId="54" fillId="0" borderId="37" xfId="5" applyFont="1" applyFill="1" applyBorder="1" applyAlignment="1" applyProtection="1">
      <alignment horizontal="center" vertical="center" wrapText="1"/>
    </xf>
    <xf numFmtId="0" fontId="54" fillId="0" borderId="37" xfId="5" applyFont="1" applyFill="1" applyBorder="1" applyAlignment="1" applyProtection="1">
      <alignment horizontal="left" vertical="center" wrapText="1"/>
    </xf>
    <xf numFmtId="0" fontId="53" fillId="0" borderId="37" xfId="5" applyFont="1" applyFill="1" applyBorder="1" applyAlignment="1" applyProtection="1">
      <alignment horizontal="center" vertical="center" wrapText="1"/>
    </xf>
    <xf numFmtId="0" fontId="53" fillId="0" borderId="37" xfId="5" applyFont="1" applyFill="1" applyBorder="1" applyAlignment="1" applyProtection="1">
      <alignment horizontal="left" vertical="center" wrapText="1"/>
    </xf>
    <xf numFmtId="0" fontId="45" fillId="0" borderId="37" xfId="5" applyFont="1" applyFill="1" applyBorder="1" applyAlignment="1" applyProtection="1">
      <alignment horizontal="center" vertical="center" wrapText="1"/>
    </xf>
    <xf numFmtId="0" fontId="45" fillId="0" borderId="37" xfId="5" applyFont="1" applyFill="1" applyBorder="1" applyAlignment="1" applyProtection="1">
      <alignment horizontal="left" vertical="center" wrapText="1"/>
    </xf>
    <xf numFmtId="0" fontId="45" fillId="24" borderId="37" xfId="5" applyFont="1" applyFill="1" applyBorder="1" applyAlignment="1" applyProtection="1">
      <alignment horizontal="center" vertical="center" wrapText="1"/>
    </xf>
    <xf numFmtId="0" fontId="45" fillId="24" borderId="37" xfId="5" applyFont="1" applyFill="1" applyBorder="1" applyAlignment="1" applyProtection="1">
      <alignment horizontal="left" vertical="center" wrapText="1"/>
    </xf>
    <xf numFmtId="164" fontId="51" fillId="0" borderId="35" xfId="115" applyFont="1" applyFill="1" applyBorder="1" applyAlignment="1">
      <alignment horizontal="right" vertical="center" wrapText="1"/>
    </xf>
    <xf numFmtId="0" fontId="52" fillId="0" borderId="0" xfId="4" applyFont="1" applyFill="1" applyAlignment="1">
      <alignment vertical="center" wrapText="1"/>
    </xf>
    <xf numFmtId="0" fontId="53" fillId="24" borderId="37" xfId="5" applyFont="1" applyFill="1" applyBorder="1" applyAlignment="1" applyProtection="1">
      <alignment horizontal="center" vertical="center" wrapText="1"/>
    </xf>
    <xf numFmtId="0" fontId="53" fillId="24" borderId="37" xfId="5" applyFont="1" applyFill="1" applyBorder="1" applyAlignment="1" applyProtection="1">
      <alignment horizontal="left" vertical="center" wrapText="1"/>
    </xf>
    <xf numFmtId="0" fontId="53" fillId="24" borderId="55" xfId="5" applyFont="1" applyFill="1" applyBorder="1" applyAlignment="1" applyProtection="1">
      <alignment horizontal="left" vertical="center" wrapText="1"/>
    </xf>
    <xf numFmtId="0" fontId="45" fillId="24" borderId="0" xfId="5" applyFont="1" applyFill="1" applyAlignment="1">
      <alignment vertical="center"/>
    </xf>
    <xf numFmtId="0" fontId="45" fillId="24" borderId="0" xfId="5" applyFont="1" applyFill="1" applyBorder="1" applyAlignment="1">
      <alignment vertical="center"/>
    </xf>
    <xf numFmtId="0" fontId="45" fillId="24" borderId="0" xfId="4" applyFont="1" applyFill="1" applyBorder="1" applyAlignment="1">
      <alignment horizontal="center" vertical="center"/>
    </xf>
    <xf numFmtId="0" fontId="45" fillId="24" borderId="0" xfId="4" applyFont="1" applyFill="1" applyBorder="1" applyAlignment="1">
      <alignment vertical="center"/>
    </xf>
    <xf numFmtId="0" fontId="41" fillId="24" borderId="0" xfId="4" applyFont="1" applyFill="1" applyBorder="1" applyAlignment="1">
      <alignment vertical="center"/>
    </xf>
    <xf numFmtId="0" fontId="41" fillId="23" borderId="0" xfId="4" applyFont="1" applyFill="1" applyAlignment="1">
      <alignment horizontal="center" vertical="center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Fill="1" applyAlignment="1">
      <alignment vertical="center"/>
    </xf>
    <xf numFmtId="0" fontId="47" fillId="24" borderId="0" xfId="5" applyFont="1" applyFill="1" applyAlignment="1">
      <alignment vertical="center"/>
    </xf>
    <xf numFmtId="0" fontId="45" fillId="24" borderId="0" xfId="4" applyFont="1" applyFill="1" applyBorder="1" applyAlignment="1">
      <alignment horizontal="right" vertical="center"/>
    </xf>
    <xf numFmtId="0" fontId="45" fillId="0" borderId="0" xfId="5" applyFont="1" applyFill="1" applyBorder="1" applyAlignment="1">
      <alignment vertical="center"/>
    </xf>
    <xf numFmtId="0" fontId="47" fillId="24" borderId="0" xfId="5" applyFont="1" applyFill="1" applyBorder="1" applyAlignment="1">
      <alignment vertical="center"/>
    </xf>
    <xf numFmtId="0" fontId="47" fillId="24" borderId="0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left" vertical="center"/>
    </xf>
    <xf numFmtId="0" fontId="45" fillId="0" borderId="0" xfId="4" applyFont="1" applyFill="1" applyBorder="1" applyAlignment="1">
      <alignment vertical="center"/>
    </xf>
    <xf numFmtId="0" fontId="41" fillId="24" borderId="0" xfId="4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0" fontId="41" fillId="23" borderId="0" xfId="4" applyFont="1" applyFill="1" applyBorder="1" applyAlignment="1">
      <alignment vertical="center"/>
    </xf>
    <xf numFmtId="164" fontId="51" fillId="4" borderId="35" xfId="115" applyFont="1" applyFill="1" applyBorder="1" applyAlignment="1">
      <alignment horizontal="right" vertical="center" wrapText="1"/>
    </xf>
    <xf numFmtId="0" fontId="54" fillId="4" borderId="37" xfId="5" applyFont="1" applyFill="1" applyBorder="1" applyAlignment="1" applyProtection="1">
      <alignment horizontal="center" vertical="center" wrapText="1"/>
    </xf>
    <xf numFmtId="0" fontId="54" fillId="4" borderId="37" xfId="5" applyFont="1" applyFill="1" applyBorder="1" applyAlignment="1" applyProtection="1">
      <alignment horizontal="left" vertical="center" wrapText="1"/>
    </xf>
    <xf numFmtId="0" fontId="49" fillId="26" borderId="52" xfId="5" applyFont="1" applyFill="1" applyBorder="1" applyAlignment="1" applyProtection="1">
      <alignment horizontal="center" vertical="center" wrapText="1"/>
    </xf>
    <xf numFmtId="0" fontId="50" fillId="26" borderId="52" xfId="5" applyFont="1" applyFill="1" applyBorder="1" applyAlignment="1" applyProtection="1">
      <alignment vertical="center" wrapText="1"/>
    </xf>
    <xf numFmtId="164" fontId="51" fillId="26" borderId="53" xfId="115" applyFont="1" applyFill="1" applyBorder="1" applyAlignment="1">
      <alignment horizontal="right" vertical="center" wrapText="1"/>
    </xf>
    <xf numFmtId="0" fontId="48" fillId="27" borderId="37" xfId="5" applyFont="1" applyFill="1" applyBorder="1" applyAlignment="1" applyProtection="1">
      <alignment horizontal="center" vertical="center" wrapText="1"/>
    </xf>
    <xf numFmtId="0" fontId="48" fillId="27" borderId="37" xfId="5" applyFont="1" applyFill="1" applyBorder="1" applyAlignment="1" applyProtection="1">
      <alignment horizontal="left" vertical="center" wrapText="1"/>
    </xf>
    <xf numFmtId="164" fontId="51" fillId="27" borderId="35" xfId="115" applyFont="1" applyFill="1" applyBorder="1" applyAlignment="1">
      <alignment horizontal="right" vertical="center" wrapText="1"/>
    </xf>
    <xf numFmtId="0" fontId="48" fillId="28" borderId="37" xfId="5" applyFont="1" applyFill="1" applyBorder="1" applyAlignment="1" applyProtection="1">
      <alignment horizontal="center" vertical="center" wrapText="1"/>
    </xf>
    <xf numFmtId="0" fontId="48" fillId="28" borderId="37" xfId="5" applyFont="1" applyFill="1" applyBorder="1" applyAlignment="1" applyProtection="1">
      <alignment horizontal="left" vertical="center" wrapText="1"/>
    </xf>
    <xf numFmtId="164" fontId="51" fillId="28" borderId="35" xfId="115" applyFont="1" applyFill="1" applyBorder="1" applyAlignment="1">
      <alignment horizontal="right" vertical="center" wrapText="1"/>
    </xf>
    <xf numFmtId="0" fontId="53" fillId="29" borderId="37" xfId="5" applyFont="1" applyFill="1" applyBorder="1" applyAlignment="1" applyProtection="1">
      <alignment horizontal="center" vertical="center" wrapText="1"/>
    </xf>
    <xf numFmtId="0" fontId="53" fillId="29" borderId="37" xfId="5" applyFont="1" applyFill="1" applyBorder="1" applyAlignment="1" applyProtection="1">
      <alignment horizontal="left" vertical="center" wrapText="1"/>
    </xf>
    <xf numFmtId="164" fontId="51" fillId="29" borderId="35" xfId="115" applyFont="1" applyFill="1" applyBorder="1" applyAlignment="1">
      <alignment horizontal="right" vertical="center" wrapText="1"/>
    </xf>
    <xf numFmtId="0" fontId="45" fillId="30" borderId="37" xfId="5" applyFont="1" applyFill="1" applyBorder="1" applyAlignment="1" applyProtection="1">
      <alignment horizontal="center" vertical="center" wrapText="1"/>
    </xf>
    <xf numFmtId="0" fontId="45" fillId="30" borderId="37" xfId="5" applyFont="1" applyFill="1" applyBorder="1" applyAlignment="1" applyProtection="1">
      <alignment horizontal="left" vertical="center" wrapText="1"/>
    </xf>
    <xf numFmtId="164" fontId="51" fillId="30" borderId="35" xfId="115" applyFont="1" applyFill="1" applyBorder="1" applyAlignment="1">
      <alignment horizontal="right" vertical="center" wrapText="1"/>
    </xf>
    <xf numFmtId="0" fontId="53" fillId="30" borderId="37" xfId="5" applyFont="1" applyFill="1" applyBorder="1" applyAlignment="1" applyProtection="1">
      <alignment horizontal="center" vertical="center" wrapText="1"/>
    </xf>
    <xf numFmtId="0" fontId="53" fillId="30" borderId="37" xfId="5" applyFont="1" applyFill="1" applyBorder="1" applyAlignment="1" applyProtection="1">
      <alignment horizontal="left" vertical="center" wrapText="1"/>
    </xf>
    <xf numFmtId="164" fontId="57" fillId="30" borderId="35" xfId="115" applyFont="1" applyFill="1" applyBorder="1" applyAlignment="1">
      <alignment horizontal="right" vertical="center" wrapText="1"/>
    </xf>
    <xf numFmtId="164" fontId="51" fillId="31" borderId="35" xfId="115" applyFont="1" applyFill="1" applyBorder="1" applyAlignment="1">
      <alignment horizontal="right" vertical="center" wrapText="1"/>
    </xf>
    <xf numFmtId="0" fontId="45" fillId="26" borderId="37" xfId="5" applyFont="1" applyFill="1" applyBorder="1" applyAlignment="1" applyProtection="1">
      <alignment horizontal="center" vertical="center" wrapText="1"/>
    </xf>
    <xf numFmtId="0" fontId="48" fillId="26" borderId="37" xfId="5" applyFont="1" applyFill="1" applyBorder="1" applyAlignment="1" applyProtection="1">
      <alignment horizontal="left" vertical="center" wrapText="1"/>
    </xf>
    <xf numFmtId="164" fontId="51" fillId="26" borderId="35" xfId="115" applyFont="1" applyFill="1" applyBorder="1" applyAlignment="1">
      <alignment horizontal="right" vertical="center" wrapText="1"/>
    </xf>
    <xf numFmtId="0" fontId="40" fillId="26" borderId="37" xfId="5" applyFont="1" applyFill="1" applyBorder="1" applyAlignment="1" applyProtection="1">
      <alignment horizontal="left" vertical="center" wrapText="1"/>
    </xf>
    <xf numFmtId="0" fontId="54" fillId="29" borderId="37" xfId="5" applyFont="1" applyFill="1" applyBorder="1" applyAlignment="1" applyProtection="1">
      <alignment horizontal="center" vertical="center" wrapText="1"/>
    </xf>
    <xf numFmtId="0" fontId="54" fillId="29" borderId="37" xfId="5" applyFont="1" applyFill="1" applyBorder="1" applyAlignment="1" applyProtection="1">
      <alignment horizontal="left" vertical="center" wrapText="1"/>
    </xf>
    <xf numFmtId="0" fontId="56" fillId="32" borderId="37" xfId="5" applyFont="1" applyFill="1" applyBorder="1" applyAlignment="1" applyProtection="1">
      <alignment horizontal="center" vertical="center" wrapText="1"/>
    </xf>
    <xf numFmtId="0" fontId="56" fillId="32" borderId="37" xfId="5" applyFont="1" applyFill="1" applyBorder="1" applyAlignment="1" applyProtection="1">
      <alignment horizontal="left" vertical="center" wrapText="1"/>
    </xf>
    <xf numFmtId="164" fontId="51" fillId="32" borderId="35" xfId="115" applyFont="1" applyFill="1" applyBorder="1" applyAlignment="1">
      <alignment horizontal="right" vertical="center" wrapText="1"/>
    </xf>
    <xf numFmtId="0" fontId="56" fillId="31" borderId="37" xfId="5" applyFont="1" applyFill="1" applyBorder="1" applyAlignment="1" applyProtection="1">
      <alignment horizontal="center" vertical="center" wrapText="1"/>
    </xf>
    <xf numFmtId="0" fontId="56" fillId="31" borderId="37" xfId="5" applyFont="1" applyFill="1" applyBorder="1" applyAlignment="1" applyProtection="1">
      <alignment horizontal="left" vertical="center" wrapText="1"/>
    </xf>
    <xf numFmtId="0" fontId="45" fillId="33" borderId="37" xfId="5" applyFont="1" applyFill="1" applyBorder="1" applyAlignment="1" applyProtection="1">
      <alignment horizontal="center" vertical="center" wrapText="1"/>
    </xf>
    <xf numFmtId="0" fontId="45" fillId="33" borderId="37" xfId="5" applyFont="1" applyFill="1" applyBorder="1" applyAlignment="1" applyProtection="1">
      <alignment horizontal="left" vertical="center" wrapText="1"/>
    </xf>
    <xf numFmtId="164" fontId="51" fillId="33" borderId="35" xfId="115" applyFont="1" applyFill="1" applyBorder="1" applyAlignment="1">
      <alignment horizontal="right" vertical="center" wrapText="1"/>
    </xf>
    <xf numFmtId="0" fontId="48" fillId="34" borderId="18" xfId="5" applyFont="1" applyFill="1" applyBorder="1" applyAlignment="1" applyProtection="1">
      <alignment horizontal="center" vertical="center" wrapText="1"/>
    </xf>
    <xf numFmtId="0" fontId="48" fillId="34" borderId="18" xfId="5" applyFont="1" applyFill="1" applyBorder="1" applyAlignment="1" applyProtection="1">
      <alignment horizontal="left" vertical="center" wrapText="1"/>
    </xf>
    <xf numFmtId="164" fontId="51" fillId="34" borderId="36" xfId="115" applyFont="1" applyFill="1" applyBorder="1" applyAlignment="1">
      <alignment horizontal="right" vertical="center" wrapText="1"/>
    </xf>
    <xf numFmtId="10" fontId="11" fillId="4" borderId="54" xfId="3" applyNumberFormat="1" applyFont="1" applyFill="1" applyBorder="1" applyAlignment="1" applyProtection="1">
      <alignment horizontal="right" vertical="center"/>
    </xf>
    <xf numFmtId="10" fontId="11" fillId="4" borderId="32" xfId="3" applyNumberFormat="1" applyFont="1" applyFill="1" applyBorder="1" applyAlignment="1" applyProtection="1">
      <alignment horizontal="right" vertical="center"/>
    </xf>
    <xf numFmtId="10" fontId="11" fillId="4" borderId="7" xfId="3" applyNumberFormat="1" applyFont="1" applyFill="1" applyBorder="1" applyAlignment="1" applyProtection="1">
      <alignment horizontal="right" vertical="center"/>
    </xf>
    <xf numFmtId="10" fontId="11" fillId="4" borderId="57" xfId="3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>
      <alignment horizontal="center" vertical="center"/>
    </xf>
    <xf numFmtId="10" fontId="10" fillId="0" borderId="12" xfId="2" applyNumberFormat="1" applyFont="1" applyFill="1" applyBorder="1" applyAlignment="1" applyProtection="1">
      <alignment horizontal="right" vertical="center" wrapText="1"/>
    </xf>
    <xf numFmtId="10" fontId="10" fillId="0" borderId="16" xfId="2" applyNumberFormat="1" applyFont="1" applyFill="1" applyBorder="1" applyAlignment="1" applyProtection="1">
      <alignment horizontal="right" vertical="center"/>
    </xf>
    <xf numFmtId="10" fontId="13" fillId="0" borderId="51" xfId="3" applyNumberFormat="1" applyFont="1" applyFill="1" applyBorder="1" applyAlignment="1" applyProtection="1">
      <alignment horizontal="right" vertical="center"/>
    </xf>
    <xf numFmtId="10" fontId="10" fillId="0" borderId="51" xfId="3" applyNumberFormat="1" applyFont="1" applyFill="1" applyBorder="1" applyAlignment="1" applyProtection="1">
      <alignment horizontal="right" vertical="center"/>
    </xf>
    <xf numFmtId="10" fontId="11" fillId="0" borderId="51" xfId="3" applyNumberFormat="1" applyFont="1" applyFill="1" applyBorder="1" applyAlignment="1" applyProtection="1">
      <alignment horizontal="right" vertical="center"/>
    </xf>
    <xf numFmtId="10" fontId="11" fillId="0" borderId="56" xfId="3" applyNumberFormat="1" applyFont="1" applyFill="1" applyBorder="1" applyAlignment="1" applyProtection="1">
      <alignment horizontal="right" vertical="center"/>
    </xf>
    <xf numFmtId="10" fontId="11" fillId="0" borderId="1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>
      <alignment horizontal="right" vertical="center"/>
    </xf>
    <xf numFmtId="10" fontId="11" fillId="0" borderId="56" xfId="3" applyNumberFormat="1" applyFont="1" applyFill="1" applyBorder="1" applyAlignment="1">
      <alignment horizontal="right" vertical="center"/>
    </xf>
    <xf numFmtId="10" fontId="11" fillId="0" borderId="16" xfId="3" applyNumberFormat="1" applyFont="1" applyFill="1" applyBorder="1" applyAlignment="1">
      <alignment horizontal="right" vertical="center"/>
    </xf>
    <xf numFmtId="10" fontId="11" fillId="0" borderId="58" xfId="3" applyNumberFormat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Fill="1" applyAlignment="1">
      <alignment vertical="center"/>
    </xf>
    <xf numFmtId="43" fontId="9" fillId="0" borderId="2" xfId="1" applyFont="1" applyFill="1" applyBorder="1" applyAlignment="1" applyProtection="1">
      <alignment vertical="center"/>
    </xf>
    <xf numFmtId="43" fontId="10" fillId="0" borderId="0" xfId="1" applyFont="1" applyFill="1" applyBorder="1" applyAlignment="1" applyProtection="1">
      <alignment horizontal="left" vertical="center"/>
    </xf>
    <xf numFmtId="43" fontId="10" fillId="0" borderId="0" xfId="1" applyFont="1" applyFill="1" applyBorder="1" applyAlignment="1" applyProtection="1">
      <alignment horizontal="right" vertical="center"/>
    </xf>
    <xf numFmtId="43" fontId="10" fillId="0" borderId="10" xfId="1" applyFont="1" applyFill="1" applyBorder="1" applyAlignment="1">
      <alignment vertical="center"/>
    </xf>
    <xf numFmtId="43" fontId="10" fillId="0" borderId="11" xfId="1" applyFont="1" applyFill="1" applyBorder="1" applyAlignment="1" applyProtection="1">
      <alignment horizontal="right" vertical="center" wrapText="1"/>
    </xf>
    <xf numFmtId="43" fontId="11" fillId="0" borderId="14" xfId="1" applyFont="1" applyFill="1" applyBorder="1" applyAlignment="1" applyProtection="1">
      <alignment horizontal="left" vertical="center"/>
    </xf>
    <xf numFmtId="43" fontId="10" fillId="0" borderId="15" xfId="1" applyFont="1" applyFill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left" vertical="center"/>
    </xf>
    <xf numFmtId="43" fontId="11" fillId="0" borderId="14" xfId="1" applyFont="1" applyFill="1" applyBorder="1" applyAlignment="1">
      <alignment vertical="center"/>
    </xf>
    <xf numFmtId="43" fontId="13" fillId="0" borderId="14" xfId="1" applyFont="1" applyBorder="1" applyAlignment="1" applyProtection="1">
      <alignment horizontal="right" vertical="center"/>
    </xf>
    <xf numFmtId="43" fontId="13" fillId="0" borderId="14" xfId="1" applyFont="1" applyFill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right" vertical="center"/>
    </xf>
    <xf numFmtId="43" fontId="15" fillId="0" borderId="14" xfId="1" applyFont="1" applyBorder="1" applyAlignment="1" applyProtection="1">
      <alignment horizontal="right" vertical="center"/>
    </xf>
    <xf numFmtId="43" fontId="11" fillId="0" borderId="14" xfId="1" applyFont="1" applyFill="1" applyBorder="1" applyAlignment="1" applyProtection="1">
      <alignment horizontal="right" vertical="center"/>
    </xf>
    <xf numFmtId="43" fontId="11" fillId="2" borderId="17" xfId="1" applyFont="1" applyFill="1" applyBorder="1" applyAlignment="1" applyProtection="1">
      <alignment horizontal="right" vertical="center"/>
    </xf>
    <xf numFmtId="43" fontId="11" fillId="4" borderId="17" xfId="1" applyFont="1" applyFill="1" applyBorder="1" applyAlignment="1" applyProtection="1">
      <alignment horizontal="right" vertical="center"/>
    </xf>
    <xf numFmtId="43" fontId="10" fillId="0" borderId="14" xfId="1" applyFont="1" applyBorder="1" applyAlignment="1" applyProtection="1">
      <alignment horizontal="right" vertical="center"/>
    </xf>
    <xf numFmtId="43" fontId="11" fillId="0" borderId="14" xfId="1" applyFont="1" applyBorder="1" applyAlignment="1" applyProtection="1">
      <alignment horizontal="right" vertical="center"/>
    </xf>
    <xf numFmtId="43" fontId="11" fillId="0" borderId="19" xfId="1" applyFont="1" applyBorder="1" applyAlignment="1" applyProtection="1">
      <alignment horizontal="right" vertical="center"/>
    </xf>
    <xf numFmtId="43" fontId="11" fillId="0" borderId="19" xfId="1" applyFont="1" applyFill="1" applyBorder="1" applyAlignment="1" applyProtection="1">
      <alignment horizontal="right" vertical="center"/>
    </xf>
    <xf numFmtId="43" fontId="11" fillId="2" borderId="22" xfId="1" applyFont="1" applyFill="1" applyBorder="1" applyAlignment="1" applyProtection="1">
      <alignment horizontal="right" vertical="center"/>
    </xf>
    <xf numFmtId="43" fontId="11" fillId="4" borderId="22" xfId="1" applyFont="1" applyFill="1" applyBorder="1" applyAlignment="1" applyProtection="1">
      <alignment horizontal="right"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10" fillId="0" borderId="15" xfId="1" applyFont="1" applyFill="1" applyBorder="1" applyAlignment="1">
      <alignment horizontal="right" vertical="center"/>
    </xf>
    <xf numFmtId="43" fontId="11" fillId="2" borderId="3" xfId="1" applyFont="1" applyFill="1" applyBorder="1" applyAlignment="1" applyProtection="1">
      <alignment horizontal="right" vertical="center"/>
    </xf>
    <xf numFmtId="43" fontId="11" fillId="4" borderId="3" xfId="1" applyFont="1" applyFill="1" applyBorder="1" applyAlignment="1" applyProtection="1">
      <alignment horizontal="right" vertical="center"/>
    </xf>
    <xf numFmtId="43" fontId="11" fillId="0" borderId="19" xfId="1" applyFont="1" applyBorder="1" applyAlignment="1">
      <alignment horizontal="right" vertical="center"/>
    </xf>
    <xf numFmtId="43" fontId="11" fillId="0" borderId="19" xfId="1" applyFont="1" applyFill="1" applyBorder="1" applyAlignment="1">
      <alignment horizontal="right" vertical="center"/>
    </xf>
    <xf numFmtId="43" fontId="11" fillId="2" borderId="21" xfId="1" applyFont="1" applyFill="1" applyBorder="1" applyAlignment="1" applyProtection="1">
      <alignment horizontal="right" vertical="center"/>
    </xf>
    <xf numFmtId="43" fontId="11" fillId="4" borderId="21" xfId="1" applyFont="1" applyFill="1" applyBorder="1" applyAlignment="1" applyProtection="1">
      <alignment horizontal="right" vertical="center"/>
    </xf>
    <xf numFmtId="43" fontId="10" fillId="0" borderId="15" xfId="1" applyFont="1" applyBorder="1" applyAlignment="1">
      <alignment horizontal="right" vertical="center"/>
    </xf>
    <xf numFmtId="43" fontId="11" fillId="0" borderId="15" xfId="1" applyFont="1" applyFill="1" applyBorder="1" applyAlignment="1">
      <alignment horizontal="right" vertical="center"/>
    </xf>
    <xf numFmtId="43" fontId="11" fillId="0" borderId="29" xfId="1" applyFont="1" applyFill="1" applyBorder="1" applyAlignment="1">
      <alignment horizontal="right" vertical="center"/>
    </xf>
    <xf numFmtId="43" fontId="8" fillId="0" borderId="0" xfId="1" applyFont="1" applyAlignment="1">
      <alignment vertical="center"/>
    </xf>
    <xf numFmtId="0" fontId="48" fillId="0" borderId="5" xfId="5" applyFont="1" applyFill="1" applyBorder="1" applyAlignment="1" applyProtection="1">
      <alignment horizontal="center" vertical="center" wrapText="1"/>
    </xf>
    <xf numFmtId="0" fontId="49" fillId="0" borderId="5" xfId="5" applyFont="1" applyFill="1" applyBorder="1" applyAlignment="1" applyProtection="1">
      <alignment horizontal="center" vertical="center" wrapText="1"/>
    </xf>
    <xf numFmtId="0" fontId="45" fillId="0" borderId="7" xfId="5" applyFont="1" applyFill="1" applyBorder="1" applyAlignment="1" applyProtection="1">
      <alignment horizontal="center" vertical="center" wrapText="1"/>
    </xf>
    <xf numFmtId="0" fontId="53" fillId="0" borderId="7" xfId="5" applyFont="1" applyFill="1" applyBorder="1" applyAlignment="1" applyProtection="1">
      <alignment horizontal="center" vertical="center" wrapText="1"/>
    </xf>
    <xf numFmtId="0" fontId="45" fillId="24" borderId="7" xfId="5" applyFont="1" applyFill="1" applyBorder="1" applyAlignment="1" applyProtection="1">
      <alignment horizontal="center" vertical="center" wrapText="1"/>
    </xf>
    <xf numFmtId="0" fontId="48" fillId="0" borderId="7" xfId="5" applyFont="1" applyFill="1" applyBorder="1" applyAlignment="1" applyProtection="1">
      <alignment horizontal="center" vertical="center" wrapText="1"/>
    </xf>
    <xf numFmtId="0" fontId="45" fillId="0" borderId="7" xfId="5" applyFont="1" applyFill="1" applyBorder="1" applyAlignment="1">
      <alignment horizontal="center" vertical="center" wrapText="1"/>
    </xf>
    <xf numFmtId="0" fontId="55" fillId="0" borderId="7" xfId="5" applyFont="1" applyFill="1" applyBorder="1" applyAlignment="1" applyProtection="1">
      <alignment horizontal="center" vertical="center" wrapText="1"/>
    </xf>
    <xf numFmtId="0" fontId="45" fillId="24" borderId="7" xfId="5" applyFont="1" applyFill="1" applyBorder="1" applyAlignment="1">
      <alignment horizontal="center" vertical="center" wrapText="1"/>
    </xf>
    <xf numFmtId="0" fontId="48" fillId="0" borderId="7" xfId="5" applyFont="1" applyFill="1" applyBorder="1" applyAlignment="1">
      <alignment horizontal="center" vertical="center" wrapText="1"/>
    </xf>
    <xf numFmtId="0" fontId="48" fillId="0" borderId="7" xfId="5" quotePrefix="1" applyFont="1" applyFill="1" applyBorder="1" applyAlignment="1" applyProtection="1">
      <alignment horizontal="center" vertical="center" wrapText="1"/>
    </xf>
    <xf numFmtId="0" fontId="48" fillId="24" borderId="7" xfId="5" applyFont="1" applyFill="1" applyBorder="1" applyAlignment="1" applyProtection="1">
      <alignment horizontal="center" vertical="center" wrapText="1"/>
    </xf>
    <xf numFmtId="0" fontId="45" fillId="24" borderId="59" xfId="5" applyFont="1" applyFill="1" applyBorder="1" applyAlignment="1" applyProtection="1">
      <alignment horizontal="center" vertical="center" wrapText="1"/>
    </xf>
    <xf numFmtId="0" fontId="40" fillId="3" borderId="31" xfId="4" applyFont="1" applyFill="1" applyBorder="1" applyAlignment="1">
      <alignment horizontal="center" vertical="center"/>
    </xf>
    <xf numFmtId="175" fontId="10" fillId="0" borderId="0" xfId="4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164" fontId="51" fillId="0" borderId="0" xfId="115" applyFont="1" applyFill="1" applyBorder="1" applyAlignment="1">
      <alignment horizontal="right" vertical="center" wrapText="1"/>
    </xf>
    <xf numFmtId="164" fontId="57" fillId="0" borderId="0" xfId="115" applyFont="1" applyFill="1" applyBorder="1" applyAlignment="1">
      <alignment horizontal="righ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166" fontId="10" fillId="0" borderId="3" xfId="2" quotePrefix="1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3" fontId="10" fillId="0" borderId="3" xfId="1" quotePrefix="1" applyFont="1" applyFill="1" applyBorder="1" applyAlignment="1" applyProtection="1">
      <alignment horizontal="center" vertical="center" wrapText="1"/>
    </xf>
    <xf numFmtId="43" fontId="10" fillId="0" borderId="60" xfId="1" quotePrefix="1" applyFont="1" applyFill="1" applyBorder="1" applyAlignment="1" applyProtection="1">
      <alignment horizontal="center" vertical="center" wrapText="1"/>
    </xf>
    <xf numFmtId="0" fontId="11" fillId="2" borderId="6" xfId="0" quotePrefix="1" applyFont="1" applyFill="1" applyBorder="1" applyAlignment="1" applyProtection="1">
      <alignment horizontal="left" vertical="center"/>
    </xf>
    <xf numFmtId="0" fontId="11" fillId="2" borderId="3" xfId="0" quotePrefix="1" applyFont="1" applyFill="1" applyBorder="1" applyAlignment="1" applyProtection="1">
      <alignment horizontal="left" vertical="center"/>
    </xf>
    <xf numFmtId="0" fontId="14" fillId="2" borderId="20" xfId="0" quotePrefix="1" applyFont="1" applyFill="1" applyBorder="1" applyAlignment="1" applyProtection="1">
      <alignment horizontal="left" vertical="center"/>
    </xf>
    <xf numFmtId="0" fontId="14" fillId="2" borderId="21" xfId="0" quotePrefix="1" applyFont="1" applyFill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 wrapText="1"/>
    </xf>
    <xf numFmtId="1" fontId="11" fillId="35" borderId="30" xfId="4" applyNumberFormat="1" applyFont="1" applyFill="1" applyBorder="1" applyAlignment="1">
      <alignment horizontal="center" vertical="center"/>
    </xf>
    <xf numFmtId="43" fontId="0" fillId="0" borderId="0" xfId="1" applyFont="1"/>
    <xf numFmtId="0" fontId="9" fillId="0" borderId="1" xfId="0" applyFont="1" applyFill="1" applyBorder="1" applyAlignment="1" applyProtection="1">
      <alignment horizontal="left" vertical="center"/>
    </xf>
    <xf numFmtId="0" fontId="0" fillId="0" borderId="0" xfId="0" applyFill="1"/>
    <xf numFmtId="0" fontId="61" fillId="0" borderId="0" xfId="0" applyFont="1"/>
    <xf numFmtId="164" fontId="48" fillId="24" borderId="33" xfId="115" applyFont="1" applyFill="1" applyBorder="1" applyAlignment="1" applyProtection="1">
      <alignment horizontal="center" vertical="center" wrapText="1"/>
    </xf>
    <xf numFmtId="164" fontId="48" fillId="0" borderId="0" xfId="115" applyFont="1" applyFill="1" applyBorder="1" applyAlignment="1" applyProtection="1">
      <alignment horizontal="center" vertical="center" wrapText="1"/>
    </xf>
    <xf numFmtId="0" fontId="7" fillId="0" borderId="0" xfId="0" applyFont="1"/>
    <xf numFmtId="0" fontId="45" fillId="24" borderId="0" xfId="4" applyFont="1" applyFill="1" applyAlignment="1">
      <alignment vertical="center" wrapText="1"/>
    </xf>
    <xf numFmtId="0" fontId="7" fillId="0" borderId="0" xfId="79" applyAlignment="1">
      <alignment vertical="center"/>
    </xf>
    <xf numFmtId="49" fontId="65" fillId="36" borderId="70" xfId="79" applyNumberFormat="1" applyFont="1" applyFill="1" applyBorder="1" applyAlignment="1">
      <alignment horizontal="center" vertical="center" wrapText="1"/>
    </xf>
    <xf numFmtId="49" fontId="60" fillId="0" borderId="73" xfId="79" applyNumberFormat="1" applyFont="1" applyFill="1" applyBorder="1" applyAlignment="1">
      <alignment vertical="center" wrapText="1"/>
    </xf>
    <xf numFmtId="0" fontId="60" fillId="0" borderId="66" xfId="79" applyFont="1" applyFill="1" applyBorder="1" applyAlignment="1">
      <alignment horizontal="left" vertical="center" wrapText="1"/>
    </xf>
    <xf numFmtId="49" fontId="60" fillId="0" borderId="66" xfId="79" applyNumberFormat="1" applyFont="1" applyFill="1" applyBorder="1" applyAlignment="1">
      <alignment horizontal="left" vertical="center" wrapText="1"/>
    </xf>
    <xf numFmtId="49" fontId="60" fillId="0" borderId="66" xfId="79" applyNumberFormat="1" applyFont="1" applyFill="1" applyBorder="1" applyAlignment="1">
      <alignment vertical="center" wrapText="1"/>
    </xf>
    <xf numFmtId="49" fontId="60" fillId="24" borderId="66" xfId="79" applyNumberFormat="1" applyFont="1" applyFill="1" applyBorder="1" applyAlignment="1">
      <alignment vertical="center" wrapText="1"/>
    </xf>
    <xf numFmtId="49" fontId="60" fillId="24" borderId="74" xfId="79" applyNumberFormat="1" applyFont="1" applyFill="1" applyBorder="1" applyAlignment="1">
      <alignment horizontal="left" vertical="center" wrapText="1"/>
    </xf>
    <xf numFmtId="49" fontId="66" fillId="4" borderId="76" xfId="79" applyNumberFormat="1" applyFont="1" applyFill="1" applyBorder="1" applyAlignment="1">
      <alignment horizontal="left" vertical="center" wrapText="1"/>
    </xf>
    <xf numFmtId="49" fontId="59" fillId="24" borderId="78" xfId="79" applyNumberFormat="1" applyFont="1" applyFill="1" applyBorder="1" applyAlignment="1">
      <alignment horizontal="left" vertical="center" wrapText="1"/>
    </xf>
    <xf numFmtId="49" fontId="59" fillId="24" borderId="79" xfId="79" applyNumberFormat="1" applyFont="1" applyFill="1" applyBorder="1" applyAlignment="1">
      <alignment horizontal="left" vertical="center" wrapText="1"/>
    </xf>
    <xf numFmtId="49" fontId="59" fillId="24" borderId="80" xfId="79" applyNumberFormat="1" applyFont="1" applyFill="1" applyBorder="1" applyAlignment="1">
      <alignment horizontal="left" vertical="center" wrapText="1"/>
    </xf>
    <xf numFmtId="49" fontId="59" fillId="24" borderId="63" xfId="79" applyNumberFormat="1" applyFont="1" applyFill="1" applyBorder="1" applyAlignment="1">
      <alignment horizontal="left" vertical="center" wrapText="1"/>
    </xf>
    <xf numFmtId="0" fontId="60" fillId="0" borderId="73" xfId="79" applyFont="1" applyFill="1" applyBorder="1" applyAlignment="1">
      <alignment vertical="center"/>
    </xf>
    <xf numFmtId="0" fontId="7" fillId="0" borderId="66" xfId="79" applyFont="1" applyFill="1" applyBorder="1" applyAlignment="1">
      <alignment vertical="center"/>
    </xf>
    <xf numFmtId="0" fontId="61" fillId="0" borderId="67" xfId="79" quotePrefix="1" applyFont="1" applyFill="1" applyBorder="1" applyAlignment="1">
      <alignment horizontal="center" vertical="center"/>
    </xf>
    <xf numFmtId="0" fontId="7" fillId="24" borderId="66" xfId="79" applyFont="1" applyFill="1" applyBorder="1" applyAlignment="1">
      <alignment vertical="center"/>
    </xf>
    <xf numFmtId="0" fontId="60" fillId="0" borderId="66" xfId="79" applyFont="1" applyFill="1" applyBorder="1" applyAlignment="1">
      <alignment vertical="center"/>
    </xf>
    <xf numFmtId="49" fontId="61" fillId="0" borderId="66" xfId="79" applyNumberFormat="1" applyFont="1" applyFill="1" applyBorder="1" applyAlignment="1">
      <alignment horizontal="left" vertical="center"/>
    </xf>
    <xf numFmtId="0" fontId="61" fillId="0" borderId="67" xfId="79" applyFont="1" applyFill="1" applyBorder="1" applyAlignment="1">
      <alignment horizontal="center" vertical="center"/>
    </xf>
    <xf numFmtId="49" fontId="60" fillId="0" borderId="66" xfId="79" applyNumberFormat="1" applyFont="1" applyFill="1" applyBorder="1" applyAlignment="1">
      <alignment vertical="center"/>
    </xf>
    <xf numFmtId="0" fontId="61" fillId="0" borderId="66" xfId="79" applyFont="1" applyFill="1" applyBorder="1" applyAlignment="1">
      <alignment horizontal="left" vertical="center"/>
    </xf>
    <xf numFmtId="0" fontId="61" fillId="24" borderId="66" xfId="79" applyFont="1" applyFill="1" applyBorder="1" applyAlignment="1">
      <alignment horizontal="left" vertical="center"/>
    </xf>
    <xf numFmtId="0" fontId="60" fillId="0" borderId="66" xfId="79" applyFont="1" applyFill="1" applyBorder="1" applyAlignment="1">
      <alignment horizontal="left" vertical="center"/>
    </xf>
    <xf numFmtId="49" fontId="60" fillId="0" borderId="66" xfId="79" applyNumberFormat="1" applyFont="1" applyFill="1" applyBorder="1" applyAlignment="1">
      <alignment horizontal="left" vertical="center"/>
    </xf>
    <xf numFmtId="49" fontId="60" fillId="24" borderId="66" xfId="79" applyNumberFormat="1" applyFont="1" applyFill="1" applyBorder="1" applyAlignment="1">
      <alignment vertical="center"/>
    </xf>
    <xf numFmtId="49" fontId="60" fillId="24" borderId="74" xfId="79" applyNumberFormat="1" applyFont="1" applyFill="1" applyBorder="1" applyAlignment="1">
      <alignment vertical="center"/>
    </xf>
    <xf numFmtId="0" fontId="66" fillId="4" borderId="76" xfId="79" applyFont="1" applyFill="1" applyBorder="1" applyAlignment="1">
      <alignment horizontal="left" vertical="center" wrapText="1"/>
    </xf>
    <xf numFmtId="0" fontId="66" fillId="37" borderId="81" xfId="79" applyFont="1" applyFill="1" applyBorder="1" applyAlignment="1">
      <alignment horizontal="left" vertical="center" wrapText="1"/>
    </xf>
    <xf numFmtId="0" fontId="7" fillId="37" borderId="82" xfId="79" applyFill="1" applyBorder="1" applyAlignment="1">
      <alignment vertical="center"/>
    </xf>
    <xf numFmtId="49" fontId="7" fillId="0" borderId="83" xfId="5" applyNumberFormat="1" applyFont="1" applyFill="1" applyBorder="1" applyAlignment="1" applyProtection="1">
      <alignment horizontal="center" vertical="center" wrapText="1"/>
    </xf>
    <xf numFmtId="49" fontId="7" fillId="0" borderId="84" xfId="5" applyNumberFormat="1" applyFont="1" applyFill="1" applyBorder="1" applyAlignment="1" applyProtection="1">
      <alignment horizontal="center" vertical="center" wrapText="1"/>
    </xf>
    <xf numFmtId="43" fontId="7" fillId="24" borderId="84" xfId="125" applyFont="1" applyFill="1" applyBorder="1" applyAlignment="1" applyProtection="1">
      <alignment horizontal="center" vertical="center" wrapText="1"/>
    </xf>
    <xf numFmtId="49" fontId="7" fillId="24" borderId="84" xfId="5" applyNumberFormat="1" applyFont="1" applyFill="1" applyBorder="1" applyAlignment="1" applyProtection="1">
      <alignment horizontal="center" vertical="center" wrapText="1"/>
    </xf>
    <xf numFmtId="49" fontId="7" fillId="24" borderId="85" xfId="5" applyNumberFormat="1" applyFont="1" applyFill="1" applyBorder="1" applyAlignment="1" applyProtection="1">
      <alignment horizontal="center" vertical="center" wrapText="1"/>
    </xf>
    <xf numFmtId="49" fontId="60" fillId="4" borderId="86" xfId="79" applyNumberFormat="1" applyFont="1" applyFill="1" applyBorder="1" applyAlignment="1">
      <alignment horizontal="left" vertical="center" wrapText="1"/>
    </xf>
    <xf numFmtId="0" fontId="0" fillId="0" borderId="3" xfId="0" applyBorder="1"/>
    <xf numFmtId="0" fontId="7" fillId="24" borderId="83" xfId="79" applyFont="1" applyFill="1" applyBorder="1" applyAlignment="1">
      <alignment horizontal="center" vertical="center"/>
    </xf>
    <xf numFmtId="49" fontId="7" fillId="0" borderId="84" xfId="79" applyNumberFormat="1" applyFont="1" applyFill="1" applyBorder="1" applyAlignment="1">
      <alignment horizontal="center" vertical="center" wrapText="1"/>
    </xf>
    <xf numFmtId="49" fontId="7" fillId="0" borderId="84" xfId="79" applyNumberFormat="1" applyFont="1" applyFill="1" applyBorder="1" applyAlignment="1">
      <alignment horizontal="center" vertical="center"/>
    </xf>
    <xf numFmtId="49" fontId="7" fillId="24" borderId="84" xfId="79" applyNumberFormat="1" applyFont="1" applyFill="1" applyBorder="1" applyAlignment="1">
      <alignment horizontal="center" vertical="center"/>
    </xf>
    <xf numFmtId="3" fontId="7" fillId="0" borderId="84" xfId="79" applyNumberFormat="1" applyFont="1" applyFill="1" applyBorder="1" applyAlignment="1">
      <alignment horizontal="center" vertical="center" wrapText="1"/>
    </xf>
    <xf numFmtId="0" fontId="7" fillId="0" borderId="84" xfId="79" applyFont="1" applyFill="1" applyBorder="1" applyAlignment="1">
      <alignment horizontal="center" vertical="center"/>
    </xf>
    <xf numFmtId="0" fontId="7" fillId="24" borderId="84" xfId="79" applyFont="1" applyFill="1" applyBorder="1" applyAlignment="1">
      <alignment horizontal="center" vertical="center" wrapText="1"/>
    </xf>
    <xf numFmtId="0" fontId="7" fillId="0" borderId="84" xfId="79" quotePrefix="1" applyFont="1" applyFill="1" applyBorder="1" applyAlignment="1">
      <alignment horizontal="center" vertical="center"/>
    </xf>
    <xf numFmtId="0" fontId="7" fillId="0" borderId="84" xfId="79" quotePrefix="1" applyFont="1" applyFill="1" applyBorder="1" applyAlignment="1">
      <alignment horizontal="center" vertical="center" wrapText="1"/>
    </xf>
    <xf numFmtId="0" fontId="7" fillId="24" borderId="85" xfId="79" quotePrefix="1" applyFont="1" applyFill="1" applyBorder="1" applyAlignment="1">
      <alignment horizontal="center" vertical="center" wrapText="1"/>
    </xf>
    <xf numFmtId="49" fontId="59" fillId="4" borderId="86" xfId="79" applyNumberFormat="1" applyFont="1" applyFill="1" applyBorder="1" applyAlignment="1">
      <alignment horizontal="left" vertical="center" wrapText="1"/>
    </xf>
    <xf numFmtId="0" fontId="67" fillId="36" borderId="64" xfId="79" applyFont="1" applyFill="1" applyBorder="1" applyAlignment="1">
      <alignment horizontal="center" vertical="center"/>
    </xf>
    <xf numFmtId="0" fontId="67" fillId="36" borderId="67" xfId="79" applyFont="1" applyFill="1" applyBorder="1" applyAlignment="1">
      <alignment horizontal="center" vertical="center"/>
    </xf>
    <xf numFmtId="0" fontId="67" fillId="36" borderId="71" xfId="79" applyFont="1" applyFill="1" applyBorder="1" applyAlignment="1">
      <alignment horizontal="center" vertical="center"/>
    </xf>
    <xf numFmtId="2" fontId="67" fillId="0" borderId="69" xfId="5" applyNumberFormat="1" applyFont="1" applyFill="1" applyBorder="1" applyAlignment="1" applyProtection="1">
      <alignment horizontal="center" vertical="center" wrapText="1"/>
    </xf>
    <xf numFmtId="1" fontId="67" fillId="0" borderId="67" xfId="5" applyNumberFormat="1" applyFont="1" applyFill="1" applyBorder="1" applyAlignment="1" applyProtection="1">
      <alignment horizontal="center" vertical="center" wrapText="1"/>
    </xf>
    <xf numFmtId="1" fontId="67" fillId="0" borderId="75" xfId="5" applyNumberFormat="1" applyFont="1" applyFill="1" applyBorder="1" applyAlignment="1" applyProtection="1">
      <alignment horizontal="center" vertical="center" wrapText="1"/>
    </xf>
    <xf numFmtId="49" fontId="68" fillId="4" borderId="77" xfId="79" applyNumberFormat="1" applyFont="1" applyFill="1" applyBorder="1" applyAlignment="1">
      <alignment horizontal="center" vertical="center" wrapText="1"/>
    </xf>
    <xf numFmtId="49" fontId="67" fillId="24" borderId="79" xfId="79" applyNumberFormat="1" applyFont="1" applyFill="1" applyBorder="1" applyAlignment="1">
      <alignment horizontal="left" vertical="center" wrapText="1"/>
    </xf>
    <xf numFmtId="49" fontId="67" fillId="24" borderId="63" xfId="79" applyNumberFormat="1" applyFont="1" applyFill="1" applyBorder="1" applyAlignment="1">
      <alignment horizontal="left" vertical="center" wrapText="1"/>
    </xf>
    <xf numFmtId="49" fontId="67" fillId="36" borderId="71" xfId="79" applyNumberFormat="1" applyFont="1" applyFill="1" applyBorder="1" applyAlignment="1">
      <alignment horizontal="center" vertical="center" wrapText="1"/>
    </xf>
    <xf numFmtId="49" fontId="67" fillId="0" borderId="69" xfId="79" applyNumberFormat="1" applyFont="1" applyFill="1" applyBorder="1" applyAlignment="1">
      <alignment horizontal="center" vertical="center" wrapText="1"/>
    </xf>
    <xf numFmtId="0" fontId="67" fillId="0" borderId="67" xfId="79" quotePrefix="1" applyFont="1" applyFill="1" applyBorder="1" applyAlignment="1">
      <alignment horizontal="center" vertical="center"/>
    </xf>
    <xf numFmtId="0" fontId="67" fillId="0" borderId="67" xfId="79" quotePrefix="1" applyFont="1" applyFill="1" applyBorder="1" applyAlignment="1">
      <alignment horizontal="center" vertical="center" wrapText="1"/>
    </xf>
    <xf numFmtId="0" fontId="67" fillId="0" borderId="75" xfId="79" quotePrefix="1" applyFont="1" applyFill="1" applyBorder="1" applyAlignment="1">
      <alignment horizontal="center" vertical="center"/>
    </xf>
    <xf numFmtId="0" fontId="67" fillId="4" borderId="77" xfId="79" applyFont="1" applyFill="1" applyBorder="1" applyAlignment="1">
      <alignment horizontal="center" vertical="center" wrapText="1"/>
    </xf>
    <xf numFmtId="0" fontId="67" fillId="0" borderId="0" xfId="79" applyFont="1" applyAlignment="1">
      <alignment vertical="center"/>
    </xf>
    <xf numFmtId="0" fontId="67" fillId="37" borderId="82" xfId="79" applyFont="1" applyFill="1" applyBorder="1" applyAlignment="1">
      <alignment horizontal="center" vertical="center" wrapText="1"/>
    </xf>
    <xf numFmtId="0" fontId="48" fillId="0" borderId="30" xfId="5" applyFont="1" applyFill="1" applyBorder="1" applyAlignment="1" applyProtection="1">
      <alignment horizontal="center" vertical="center" wrapText="1"/>
    </xf>
    <xf numFmtId="166" fontId="10" fillId="0" borderId="3" xfId="2" quotePrefix="1" applyNumberFormat="1" applyFont="1" applyFill="1" applyBorder="1" applyAlignment="1" applyProtection="1">
      <alignment horizontal="right" vertical="center"/>
    </xf>
    <xf numFmtId="10" fontId="11" fillId="0" borderId="51" xfId="3" applyNumberFormat="1" applyFont="1" applyFill="1" applyBorder="1" applyAlignment="1">
      <alignment horizontal="right" vertical="center"/>
    </xf>
    <xf numFmtId="10" fontId="8" fillId="0" borderId="0" xfId="0" applyNumberFormat="1" applyFont="1" applyFill="1" applyAlignment="1">
      <alignment horizontal="right" vertical="center" wrapText="1"/>
    </xf>
    <xf numFmtId="10" fontId="8" fillId="0" borderId="0" xfId="2" applyNumberFormat="1" applyFont="1" applyFill="1" applyAlignment="1">
      <alignment horizontal="right" vertical="center" wrapText="1"/>
    </xf>
    <xf numFmtId="166" fontId="8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51" xfId="3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42" fillId="23" borderId="0" xfId="1" applyFont="1" applyFill="1" applyAlignment="1">
      <alignment vertical="center"/>
    </xf>
    <xf numFmtId="43" fontId="46" fillId="23" borderId="0" xfId="1" applyFont="1" applyFill="1" applyAlignment="1">
      <alignment horizontal="center" vertical="center" wrapText="1"/>
    </xf>
    <xf numFmtId="43" fontId="42" fillId="23" borderId="0" xfId="1" applyFont="1" applyFill="1" applyAlignment="1">
      <alignment horizontal="center" vertical="center"/>
    </xf>
    <xf numFmtId="43" fontId="46" fillId="3" borderId="31" xfId="1" applyFont="1" applyFill="1" applyBorder="1" applyAlignment="1">
      <alignment horizontal="center" vertical="center"/>
    </xf>
    <xf numFmtId="0" fontId="40" fillId="3" borderId="30" xfId="4" applyFont="1" applyFill="1" applyBorder="1" applyAlignment="1">
      <alignment horizontal="left" vertical="center"/>
    </xf>
    <xf numFmtId="43" fontId="42" fillId="23" borderId="24" xfId="1" applyFont="1" applyFill="1" applyBorder="1" applyAlignment="1">
      <alignment horizontal="center" vertical="center"/>
    </xf>
    <xf numFmtId="0" fontId="45" fillId="23" borderId="23" xfId="4" applyFont="1" applyFill="1" applyBorder="1" applyAlignment="1">
      <alignment horizontal="center" vertical="center"/>
    </xf>
    <xf numFmtId="0" fontId="45" fillId="23" borderId="13" xfId="4" applyFont="1" applyFill="1" applyBorder="1" applyAlignment="1">
      <alignment horizontal="left" vertical="center"/>
    </xf>
    <xf numFmtId="43" fontId="42" fillId="23" borderId="0" xfId="1" applyFont="1" applyFill="1" applyBorder="1" applyAlignment="1">
      <alignment horizontal="center" vertical="center"/>
    </xf>
    <xf numFmtId="0" fontId="45" fillId="23" borderId="13" xfId="4" applyFont="1" applyFill="1" applyBorder="1" applyAlignment="1">
      <alignment horizontal="center" vertical="center"/>
    </xf>
    <xf numFmtId="43" fontId="42" fillId="23" borderId="27" xfId="1" applyFont="1" applyFill="1" applyBorder="1" applyAlignment="1">
      <alignment horizontal="center" vertical="center"/>
    </xf>
    <xf numFmtId="0" fontId="45" fillId="23" borderId="49" xfId="4" applyFont="1" applyFill="1" applyBorder="1" applyAlignment="1">
      <alignment horizontal="center" vertical="center"/>
    </xf>
    <xf numFmtId="0" fontId="40" fillId="23" borderId="48" xfId="4" applyFont="1" applyFill="1" applyBorder="1" applyAlignment="1">
      <alignment horizontal="center" vertical="center"/>
    </xf>
    <xf numFmtId="0" fontId="45" fillId="24" borderId="34" xfId="4" applyFont="1" applyFill="1" applyBorder="1" applyAlignment="1">
      <alignment horizontal="center" vertical="center"/>
    </xf>
    <xf numFmtId="164" fontId="42" fillId="24" borderId="34" xfId="115" applyFont="1" applyFill="1" applyBorder="1" applyAlignment="1">
      <alignment horizontal="center" vertical="center"/>
    </xf>
    <xf numFmtId="166" fontId="69" fillId="0" borderId="3" xfId="2" quotePrefix="1" applyNumberFormat="1" applyFont="1" applyFill="1" applyBorder="1" applyAlignment="1" applyProtection="1">
      <alignment horizontal="center" vertical="center" wrapText="1"/>
    </xf>
    <xf numFmtId="10" fontId="69" fillId="0" borderId="7" xfId="2" quotePrefix="1" applyNumberFormat="1" applyFont="1" applyFill="1" applyBorder="1" applyAlignment="1" applyProtection="1">
      <alignment horizontal="center" vertical="center" wrapText="1"/>
    </xf>
    <xf numFmtId="0" fontId="62" fillId="0" borderId="0" xfId="0" applyFont="1" applyAlignment="1"/>
    <xf numFmtId="0" fontId="47" fillId="24" borderId="0" xfId="4" applyFont="1" applyFill="1" applyAlignment="1">
      <alignment horizontal="center" vertical="center"/>
    </xf>
    <xf numFmtId="0" fontId="47" fillId="0" borderId="0" xfId="4" applyFont="1" applyFill="1" applyAlignment="1">
      <alignment vertical="center"/>
    </xf>
    <xf numFmtId="164" fontId="42" fillId="24" borderId="0" xfId="115" applyFont="1" applyFill="1" applyBorder="1" applyAlignment="1">
      <alignment horizontal="center" vertical="center"/>
    </xf>
    <xf numFmtId="0" fontId="6" fillId="35" borderId="33" xfId="5" applyFont="1" applyFill="1" applyBorder="1" applyAlignment="1" applyProtection="1">
      <alignment horizontal="center" vertical="center" wrapText="1"/>
    </xf>
    <xf numFmtId="43" fontId="6" fillId="35" borderId="33" xfId="1" applyFont="1" applyFill="1" applyBorder="1" applyAlignment="1" applyProtection="1">
      <alignment horizontal="center" vertical="center" wrapText="1"/>
    </xf>
    <xf numFmtId="0" fontId="71" fillId="39" borderId="3" xfId="79" applyFont="1" applyFill="1" applyBorder="1" applyAlignment="1">
      <alignment horizontal="left" vertical="center" wrapText="1"/>
    </xf>
    <xf numFmtId="0" fontId="8" fillId="39" borderId="3" xfId="79" applyFont="1" applyFill="1" applyBorder="1" applyAlignment="1">
      <alignment horizontal="left" vertical="center" wrapText="1"/>
    </xf>
    <xf numFmtId="0" fontId="71" fillId="39" borderId="3" xfId="79" applyFont="1" applyFill="1" applyBorder="1" applyAlignment="1">
      <alignment horizontal="center" vertical="center" wrapText="1"/>
    </xf>
    <xf numFmtId="0" fontId="72" fillId="0" borderId="3" xfId="79" applyFont="1" applyBorder="1" applyAlignment="1">
      <alignment horizontal="left" vertical="center" wrapText="1"/>
    </xf>
    <xf numFmtId="0" fontId="73" fillId="0" borderId="3" xfId="79" applyFont="1" applyBorder="1" applyAlignment="1">
      <alignment horizontal="left" vertical="center" wrapText="1"/>
    </xf>
    <xf numFmtId="0" fontId="73" fillId="0" borderId="3" xfId="5" applyFont="1" applyBorder="1" applyAlignment="1">
      <alignment horizontal="left" vertical="center" wrapText="1"/>
    </xf>
    <xf numFmtId="0" fontId="73" fillId="0" borderId="3" xfId="5" applyFont="1" applyBorder="1" applyAlignment="1">
      <alignment horizontal="center" vertical="center" wrapText="1"/>
    </xf>
    <xf numFmtId="0" fontId="73" fillId="0" borderId="3" xfId="79" quotePrefix="1" applyFont="1" applyBorder="1" applyAlignment="1">
      <alignment horizontal="left" vertical="center" wrapText="1"/>
    </xf>
    <xf numFmtId="0" fontId="74" fillId="4" borderId="3" xfId="79" applyFont="1" applyFill="1" applyBorder="1" applyAlignment="1">
      <alignment horizontal="left" vertical="center" wrapText="1"/>
    </xf>
    <xf numFmtId="0" fontId="73" fillId="4" borderId="3" xfId="79" applyFont="1" applyFill="1" applyBorder="1" applyAlignment="1">
      <alignment horizontal="left" vertical="center" wrapText="1"/>
    </xf>
    <xf numFmtId="0" fontId="73" fillId="4" borderId="3" xfId="5" applyFont="1" applyFill="1" applyBorder="1" applyAlignment="1">
      <alignment horizontal="left" vertical="center" wrapText="1"/>
    </xf>
    <xf numFmtId="0" fontId="73" fillId="4" borderId="3" xfId="5" applyFont="1" applyFill="1" applyBorder="1" applyAlignment="1">
      <alignment horizontal="center" vertical="center" wrapText="1"/>
    </xf>
    <xf numFmtId="43" fontId="71" fillId="39" borderId="3" xfId="1" applyFont="1" applyFill="1" applyBorder="1" applyAlignment="1">
      <alignment horizontal="left" vertical="center" wrapText="1"/>
    </xf>
    <xf numFmtId="43" fontId="73" fillId="0" borderId="3" xfId="1" applyFont="1" applyBorder="1" applyAlignment="1">
      <alignment horizontal="left" vertical="center" wrapText="1"/>
    </xf>
    <xf numFmtId="43" fontId="73" fillId="4" borderId="3" xfId="1" applyFont="1" applyFill="1" applyBorder="1" applyAlignment="1">
      <alignment horizontal="left" vertical="center" wrapText="1"/>
    </xf>
    <xf numFmtId="0" fontId="70" fillId="38" borderId="34" xfId="79" applyFont="1" applyFill="1" applyBorder="1" applyAlignment="1">
      <alignment horizontal="left" vertical="center" wrapText="1"/>
    </xf>
    <xf numFmtId="0" fontId="6" fillId="38" borderId="34" xfId="79" applyFont="1" applyFill="1" applyBorder="1" applyAlignment="1">
      <alignment horizontal="left" vertical="center" wrapText="1"/>
    </xf>
    <xf numFmtId="0" fontId="6" fillId="38" borderId="34" xfId="5" applyFont="1" applyFill="1" applyBorder="1" applyAlignment="1">
      <alignment horizontal="left" vertical="center" wrapText="1"/>
    </xf>
    <xf numFmtId="0" fontId="6" fillId="38" borderId="34" xfId="5" applyFont="1" applyFill="1" applyBorder="1" applyAlignment="1">
      <alignment horizontal="center" vertical="center" wrapText="1"/>
    </xf>
    <xf numFmtId="43" fontId="6" fillId="38" borderId="34" xfId="1" applyFont="1" applyFill="1" applyBorder="1" applyAlignment="1">
      <alignment horizontal="left" vertical="center" wrapText="1"/>
    </xf>
    <xf numFmtId="0" fontId="12" fillId="39" borderId="3" xfId="79" applyFont="1" applyFill="1" applyBorder="1" applyAlignment="1">
      <alignment horizontal="left" vertical="center" wrapText="1"/>
    </xf>
    <xf numFmtId="0" fontId="8" fillId="39" borderId="3" xfId="79" applyFont="1" applyFill="1" applyBorder="1" applyAlignment="1">
      <alignment horizontal="center" vertical="center" wrapText="1"/>
    </xf>
    <xf numFmtId="0" fontId="73" fillId="0" borderId="3" xfId="79" applyFont="1" applyBorder="1" applyAlignment="1">
      <alignment horizontal="center" vertical="center"/>
    </xf>
    <xf numFmtId="0" fontId="73" fillId="0" borderId="3" xfId="79" applyFont="1" applyFill="1" applyBorder="1" applyAlignment="1">
      <alignment horizontal="left" vertical="center" wrapText="1"/>
    </xf>
    <xf numFmtId="0" fontId="73" fillId="0" borderId="3" xfId="79" quotePrefix="1" applyFont="1" applyFill="1" applyBorder="1" applyAlignment="1">
      <alignment horizontal="left" vertical="center" wrapText="1"/>
    </xf>
    <xf numFmtId="0" fontId="73" fillId="0" borderId="3" xfId="5" applyFont="1" applyFill="1" applyBorder="1" applyAlignment="1">
      <alignment horizontal="left" vertical="center" wrapText="1"/>
    </xf>
    <xf numFmtId="0" fontId="73" fillId="0" borderId="3" xfId="79" applyFont="1" applyFill="1" applyBorder="1" applyAlignment="1">
      <alignment horizontal="center" vertical="center"/>
    </xf>
    <xf numFmtId="0" fontId="8" fillId="4" borderId="3" xfId="79" applyFont="1" applyFill="1" applyBorder="1" applyAlignment="1">
      <alignment horizontal="center" vertical="center"/>
    </xf>
    <xf numFmtId="0" fontId="8" fillId="4" borderId="3" xfId="79" applyFont="1" applyFill="1" applyBorder="1" applyAlignment="1">
      <alignment horizontal="center" vertical="center" wrapText="1"/>
    </xf>
    <xf numFmtId="0" fontId="12" fillId="4" borderId="3" xfId="79" applyFont="1" applyFill="1" applyBorder="1" applyAlignment="1">
      <alignment horizontal="left" vertical="center" wrapText="1"/>
    </xf>
    <xf numFmtId="0" fontId="73" fillId="4" borderId="3" xfId="79" applyFont="1" applyFill="1" applyBorder="1" applyAlignment="1">
      <alignment horizontal="center" vertical="center"/>
    </xf>
    <xf numFmtId="0" fontId="73" fillId="39" borderId="3" xfId="79" applyFont="1" applyFill="1" applyBorder="1" applyAlignment="1">
      <alignment horizontal="left" vertical="center" wrapText="1"/>
    </xf>
    <xf numFmtId="43" fontId="7" fillId="0" borderId="0" xfId="1" applyFont="1"/>
    <xf numFmtId="0" fontId="70" fillId="39" borderId="3" xfId="79" applyFont="1" applyFill="1" applyBorder="1" applyAlignment="1">
      <alignment horizontal="left" vertical="center" wrapText="1"/>
    </xf>
    <xf numFmtId="43" fontId="8" fillId="39" borderId="3" xfId="1" applyFont="1" applyFill="1" applyBorder="1" applyAlignment="1">
      <alignment horizontal="center" vertical="center" wrapText="1"/>
    </xf>
    <xf numFmtId="43" fontId="71" fillId="39" borderId="3" xfId="1" applyFont="1" applyFill="1" applyBorder="1" applyAlignment="1">
      <alignment horizontal="center" vertical="center" wrapText="1"/>
    </xf>
    <xf numFmtId="43" fontId="73" fillId="0" borderId="3" xfId="1" applyFont="1" applyBorder="1" applyAlignment="1">
      <alignment horizontal="center" vertical="center" wrapText="1"/>
    </xf>
    <xf numFmtId="43" fontId="73" fillId="0" borderId="3" xfId="1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Fill="1"/>
    <xf numFmtId="43" fontId="73" fillId="0" borderId="3" xfId="1" applyFont="1" applyFill="1" applyBorder="1" applyAlignment="1">
      <alignment horizontal="center" vertical="center"/>
    </xf>
    <xf numFmtId="43" fontId="8" fillId="4" borderId="3" xfId="1" applyFont="1" applyFill="1" applyBorder="1" applyAlignment="1">
      <alignment horizontal="center" vertical="center"/>
    </xf>
    <xf numFmtId="43" fontId="8" fillId="4" borderId="3" xfId="1" applyFont="1" applyFill="1" applyBorder="1" applyAlignment="1">
      <alignment horizontal="center" vertical="center" wrapText="1"/>
    </xf>
    <xf numFmtId="43" fontId="73" fillId="4" borderId="3" xfId="1" applyFont="1" applyFill="1" applyBorder="1" applyAlignment="1">
      <alignment horizontal="center" vertical="center"/>
    </xf>
    <xf numFmtId="43" fontId="8" fillId="39" borderId="3" xfId="1" applyFont="1" applyFill="1" applyBorder="1" applyAlignment="1">
      <alignment horizontal="left" vertical="center" wrapText="1"/>
    </xf>
    <xf numFmtId="0" fontId="73" fillId="39" borderId="34" xfId="79" applyFont="1" applyFill="1" applyBorder="1" applyAlignment="1">
      <alignment horizontal="left" vertical="center" wrapText="1"/>
    </xf>
    <xf numFmtId="0" fontId="8" fillId="39" borderId="34" xfId="79" applyFont="1" applyFill="1" applyBorder="1" applyAlignment="1">
      <alignment horizontal="left" vertical="center" wrapText="1"/>
    </xf>
    <xf numFmtId="0" fontId="8" fillId="39" borderId="34" xfId="79" applyFont="1" applyFill="1" applyBorder="1" applyAlignment="1">
      <alignment horizontal="center" vertical="center" wrapText="1"/>
    </xf>
    <xf numFmtId="43" fontId="8" fillId="39" borderId="34" xfId="1" applyFont="1" applyFill="1" applyBorder="1" applyAlignment="1">
      <alignment horizontal="center" vertical="center" wrapText="1"/>
    </xf>
    <xf numFmtId="43" fontId="60" fillId="0" borderId="0" xfId="1" applyFont="1"/>
    <xf numFmtId="0" fontId="60" fillId="0" borderId="0" xfId="0" applyFont="1"/>
    <xf numFmtId="0" fontId="45" fillId="23" borderId="91" xfId="4" applyFont="1" applyFill="1" applyBorder="1" applyAlignment="1">
      <alignment horizontal="center" vertical="center"/>
    </xf>
    <xf numFmtId="164" fontId="48" fillId="24" borderId="33" xfId="115" quotePrefix="1" applyFont="1" applyFill="1" applyBorder="1" applyAlignment="1" applyProtection="1">
      <alignment horizontal="center" vertical="center" wrapText="1"/>
    </xf>
    <xf numFmtId="43" fontId="6" fillId="4" borderId="33" xfId="1" applyFont="1" applyFill="1" applyBorder="1" applyAlignment="1" applyProtection="1">
      <alignment horizontal="center" vertical="center" wrapText="1"/>
    </xf>
    <xf numFmtId="43" fontId="75" fillId="0" borderId="3" xfId="1" applyFont="1" applyBorder="1" applyAlignment="1">
      <alignment horizontal="center" vertical="center"/>
    </xf>
    <xf numFmtId="0" fontId="12" fillId="0" borderId="52" xfId="0" applyFont="1" applyFill="1" applyBorder="1" applyAlignment="1" applyProtection="1">
      <alignment horizontal="center" vertical="center" wrapText="1"/>
    </xf>
    <xf numFmtId="0" fontId="12" fillId="0" borderId="62" xfId="0" applyFont="1" applyFill="1" applyBorder="1" applyAlignment="1" applyProtection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 wrapText="1"/>
    </xf>
    <xf numFmtId="166" fontId="69" fillId="0" borderId="4" xfId="2" quotePrefix="1" applyNumberFormat="1" applyFont="1" applyFill="1" applyBorder="1" applyAlignment="1" applyProtection="1">
      <alignment horizontal="center" vertical="center" wrapText="1"/>
    </xf>
    <xf numFmtId="166" fontId="69" fillId="0" borderId="5" xfId="2" quotePrefix="1" applyNumberFormat="1" applyFont="1" applyFill="1" applyBorder="1" applyAlignment="1" applyProtection="1">
      <alignment horizontal="center" vertical="center" wrapText="1"/>
    </xf>
    <xf numFmtId="0" fontId="40" fillId="25" borderId="23" xfId="4" applyFont="1" applyFill="1" applyBorder="1" applyAlignment="1">
      <alignment horizontal="center" vertical="center"/>
    </xf>
    <xf numFmtId="0" fontId="40" fillId="25" borderId="24" xfId="4" applyFont="1" applyFill="1" applyBorder="1" applyAlignment="1">
      <alignment horizontal="center" vertical="center"/>
    </xf>
    <xf numFmtId="0" fontId="40" fillId="25" borderId="48" xfId="4" applyFont="1" applyFill="1" applyBorder="1" applyAlignment="1">
      <alignment horizontal="center" vertical="center"/>
    </xf>
    <xf numFmtId="0" fontId="64" fillId="0" borderId="0" xfId="79" applyFont="1" applyBorder="1" applyAlignment="1">
      <alignment horizontal="center" vertical="center" wrapText="1"/>
    </xf>
    <xf numFmtId="43" fontId="6" fillId="35" borderId="3" xfId="1" applyFont="1" applyFill="1" applyBorder="1" applyAlignment="1" applyProtection="1">
      <alignment horizontal="center" vertical="center" wrapText="1"/>
    </xf>
    <xf numFmtId="0" fontId="60" fillId="35" borderId="3" xfId="0" applyFont="1" applyFill="1" applyBorder="1" applyAlignment="1">
      <alignment horizontal="center"/>
    </xf>
    <xf numFmtId="43" fontId="6" fillId="35" borderId="3" xfId="1" applyNumberFormat="1" applyFont="1" applyFill="1" applyBorder="1" applyAlignment="1" applyProtection="1">
      <alignment horizontal="center" vertical="center" wrapText="1"/>
    </xf>
    <xf numFmtId="0" fontId="65" fillId="36" borderId="90" xfId="79" applyFont="1" applyFill="1" applyBorder="1" applyAlignment="1">
      <alignment horizontal="center" vertical="center"/>
    </xf>
    <xf numFmtId="0" fontId="65" fillId="36" borderId="73" xfId="79" applyFont="1" applyFill="1" applyBorder="1" applyAlignment="1">
      <alignment horizontal="center" vertical="center"/>
    </xf>
    <xf numFmtId="49" fontId="65" fillId="36" borderId="87" xfId="79" applyNumberFormat="1" applyFont="1" applyFill="1" applyBorder="1" applyAlignment="1">
      <alignment horizontal="center" vertical="center" wrapText="1"/>
    </xf>
    <xf numFmtId="49" fontId="65" fillId="36" borderId="88" xfId="79" applyNumberFormat="1" applyFont="1" applyFill="1" applyBorder="1" applyAlignment="1">
      <alignment horizontal="center" vertical="center" wrapText="1"/>
    </xf>
    <xf numFmtId="49" fontId="65" fillId="36" borderId="89" xfId="79" applyNumberFormat="1" applyFont="1" applyFill="1" applyBorder="1" applyAlignment="1">
      <alignment horizontal="center" vertical="center" wrapText="1"/>
    </xf>
    <xf numFmtId="49" fontId="65" fillId="36" borderId="65" xfId="79" applyNumberFormat="1" applyFont="1" applyFill="1" applyBorder="1" applyAlignment="1">
      <alignment horizontal="center" vertical="center" wrapText="1"/>
    </xf>
    <xf numFmtId="49" fontId="65" fillId="36" borderId="68" xfId="79" applyNumberFormat="1" applyFont="1" applyFill="1" applyBorder="1" applyAlignment="1">
      <alignment horizontal="center" vertical="center" wrapText="1"/>
    </xf>
    <xf numFmtId="49" fontId="65" fillId="36" borderId="72" xfId="79" applyNumberFormat="1" applyFont="1" applyFill="1" applyBorder="1" applyAlignment="1">
      <alignment horizontal="center" vertical="center" wrapText="1"/>
    </xf>
  </cellXfs>
  <cellStyles count="128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legamento ipertestual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Comma [0]_all7_pdc" xfId="34"/>
    <cellStyle name="Comma 2" xfId="35"/>
    <cellStyle name="Comma 2 2" xfId="36"/>
    <cellStyle name="Comma_all7_pdc" xfId="37"/>
    <cellStyle name="Currency [0]_all7_pdc" xfId="38"/>
    <cellStyle name="Currency_all7_pdc" xfId="39"/>
    <cellStyle name="Euro" xfId="40"/>
    <cellStyle name="Euro 2" xfId="41"/>
    <cellStyle name="Euro 3" xfId="42"/>
    <cellStyle name="Euro 4" xfId="43"/>
    <cellStyle name="Euro 5" xfId="44"/>
    <cellStyle name="Euro 6" xfId="45"/>
    <cellStyle name="Euro 7" xfId="46"/>
    <cellStyle name="Euro 8" xfId="47"/>
    <cellStyle name="Euro_allegato tabelle I report 2012" xfId="48"/>
    <cellStyle name="Input 2" xfId="49"/>
    <cellStyle name="Migliaia" xfId="1" builtinId="3"/>
    <cellStyle name="Migliaia (0)_% Attrezzature ed Edilizia" xfId="50"/>
    <cellStyle name="Migliaia [0]" xfId="2" builtinId="6"/>
    <cellStyle name="Migliaia [0] 2" xfId="51"/>
    <cellStyle name="Migliaia [0] 2 2" xfId="52"/>
    <cellStyle name="Migliaia [0] 3" xfId="53"/>
    <cellStyle name="Migliaia [0] 3 2" xfId="54"/>
    <cellStyle name="Migliaia [0] 4" xfId="55"/>
    <cellStyle name="Migliaia [0] 5" xfId="56"/>
    <cellStyle name="Migliaia [0] 6" xfId="57"/>
    <cellStyle name="Migliaia [0] 7" xfId="126"/>
    <cellStyle name="Migliaia [0] 8 2" xfId="58"/>
    <cellStyle name="Migliaia 10" xfId="125"/>
    <cellStyle name="Migliaia 11" xfId="59"/>
    <cellStyle name="Migliaia 2" xfId="60"/>
    <cellStyle name="Migliaia 2 2" xfId="61"/>
    <cellStyle name="Migliaia 2 3" xfId="62"/>
    <cellStyle name="Migliaia 2 4" xfId="63"/>
    <cellStyle name="Migliaia 2_AOTS_Organizzazione_31-12-2011" xfId="64"/>
    <cellStyle name="Migliaia 3" xfId="65"/>
    <cellStyle name="Migliaia 3 2" xfId="66"/>
    <cellStyle name="Migliaia 3_AOTS_Organizzazione_31-12-2011" xfId="67"/>
    <cellStyle name="Migliaia 4" xfId="68"/>
    <cellStyle name="Migliaia 4 2" xfId="69"/>
    <cellStyle name="Migliaia 5" xfId="70"/>
    <cellStyle name="Migliaia 6" xfId="71"/>
    <cellStyle name="Migliaia 6 2" xfId="118"/>
    <cellStyle name="Migliaia 7" xfId="72"/>
    <cellStyle name="Migliaia 8" xfId="73"/>
    <cellStyle name="Migliaia 9" xfId="115"/>
    <cellStyle name="Migliaia 9 2" xfId="74"/>
    <cellStyle name="Neutrale 2" xfId="75"/>
    <cellStyle name="Normal 12" xfId="116"/>
    <cellStyle name="Normal 2" xfId="76"/>
    <cellStyle name="Normal_all7_pdc" xfId="77"/>
    <cellStyle name="Normal_Sheet1 2" xfId="5"/>
    <cellStyle name="Normale" xfId="0" builtinId="0"/>
    <cellStyle name="Normale 10" xfId="120"/>
    <cellStyle name="Normale 11" xfId="122"/>
    <cellStyle name="Normale 12" xfId="124"/>
    <cellStyle name="Normale 19 2" xfId="123"/>
    <cellStyle name="Normale 2" xfId="78"/>
    <cellStyle name="Normale 2 2" xfId="79"/>
    <cellStyle name="Normale 2_1 BILANCIO AOU" xfId="80"/>
    <cellStyle name="Normale 20" xfId="121"/>
    <cellStyle name="Normale 3" xfId="81"/>
    <cellStyle name="Normale 3 2" xfId="82"/>
    <cellStyle name="Normale 3 3" xfId="83"/>
    <cellStyle name="Normale 4" xfId="84"/>
    <cellStyle name="Normale 5" xfId="85"/>
    <cellStyle name="Normale 6" xfId="86"/>
    <cellStyle name="Normale 6 2" xfId="87"/>
    <cellStyle name="Normale 7" xfId="88"/>
    <cellStyle name="Normale 7 2" xfId="89"/>
    <cellStyle name="Normale 7 3" xfId="119"/>
    <cellStyle name="Normale 7_Allegati 1-2def" xfId="90"/>
    <cellStyle name="Normale 8" xfId="91"/>
    <cellStyle name="Normale 9" xfId="92"/>
    <cellStyle name="Normale_Mattone CE_Budget 2008 (v. 0.5 del 12.02.2008) 2" xfId="4"/>
    <cellStyle name="Nota 2" xfId="93"/>
    <cellStyle name="Output 2" xfId="94"/>
    <cellStyle name="Percent 2" xfId="95"/>
    <cellStyle name="Percent 3" xfId="96"/>
    <cellStyle name="Percentuale" xfId="3" builtinId="5"/>
    <cellStyle name="Percentuale 2" xfId="97"/>
    <cellStyle name="Percentuale 2 2" xfId="98"/>
    <cellStyle name="Percentuale 2 3" xfId="99"/>
    <cellStyle name="Percentuale 3" xfId="127"/>
    <cellStyle name="Percentuale 4" xfId="100"/>
    <cellStyle name="SAS FM Row drillable header" xfId="101"/>
    <cellStyle name="SAS FM Row header" xfId="102"/>
    <cellStyle name="Testo avviso 2" xfId="103"/>
    <cellStyle name="Testo descrittivo 2" xfId="104"/>
    <cellStyle name="Titolo 1 2" xfId="105"/>
    <cellStyle name="Titolo 2 2" xfId="106"/>
    <cellStyle name="Titolo 3 2" xfId="107"/>
    <cellStyle name="Titolo 4 2" xfId="108"/>
    <cellStyle name="Titolo 5" xfId="109"/>
    <cellStyle name="Titolo 6" xfId="117"/>
    <cellStyle name="Totale 2" xfId="110"/>
    <cellStyle name="Valore non valido 2" xfId="111"/>
    <cellStyle name="Valore valido 2" xfId="112"/>
    <cellStyle name="Valuta (0)_% Attrezzature ed Edilizia" xfId="113"/>
    <cellStyle name="Valuta 2" xfId="114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66FF33"/>
      <color rgb="FF00FFFF"/>
      <color rgb="FFFF99FF"/>
      <color rgb="FF99FF99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F/EGAS%2005_2016/BILANCIO/BILANCIO%202024/PREVENTIVO%202024/GEF_CE_preventivo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E"/>
      <sheetName val="CE Min"/>
      <sheetName val="Alimentazione CE Costi"/>
      <sheetName val="Alimentazione CE Ricavi"/>
      <sheetName val="SSR Rendiconto finanziario"/>
      <sheetName val="Alimentazione CE Costi per elab"/>
      <sheetName val="Alimentazione CE Ricavi per ela"/>
      <sheetName val="CONTRIBUTI"/>
      <sheetName val="MAG BENI"/>
      <sheetName val="MAGAZZINO"/>
      <sheetName val="CALL CENTER"/>
      <sheetName val="INFRA RICAVI"/>
      <sheetName val="INFRA COSTI"/>
      <sheetName val="Struttura contratti"/>
      <sheetName val="Foglio1"/>
      <sheetName val="ce art. 44"/>
    </sheetNames>
    <sheetDataSet>
      <sheetData sheetId="0"/>
      <sheetData sheetId="1"/>
      <sheetData sheetId="2">
        <row r="474">
          <cell r="H474" t="str">
            <v>320100100101000</v>
          </cell>
          <cell r="I474" t="str">
            <v>Voci di costo a carattere stipendiale</v>
          </cell>
          <cell r="M474">
            <v>0</v>
          </cell>
          <cell r="N474">
            <v>431928.57</v>
          </cell>
        </row>
        <row r="475">
          <cell r="H475" t="str">
            <v>320100100102000</v>
          </cell>
          <cell r="I475" t="str">
            <v>Retribuzione di posizione</v>
          </cell>
          <cell r="M475">
            <v>0</v>
          </cell>
          <cell r="N475">
            <v>107486</v>
          </cell>
        </row>
        <row r="476">
          <cell r="I476" t="str">
            <v>Indennità di risultato:</v>
          </cell>
          <cell r="M476">
            <v>0</v>
          </cell>
          <cell r="N476">
            <v>0</v>
          </cell>
        </row>
        <row r="477">
          <cell r="H477" t="str">
            <v>320100100103000</v>
          </cell>
          <cell r="I477" t="str">
            <v>Indennità di risultato Dirigenza medica e veterinaria</v>
          </cell>
          <cell r="M477">
            <v>0</v>
          </cell>
          <cell r="N477">
            <v>76537</v>
          </cell>
        </row>
        <row r="478">
          <cell r="I478" t="str">
            <v>Altro trattamento accessorio:</v>
          </cell>
          <cell r="M478">
            <v>0</v>
          </cell>
          <cell r="N478">
            <v>0</v>
          </cell>
        </row>
        <row r="479">
          <cell r="H479" t="str">
            <v>320100100104000</v>
          </cell>
          <cell r="I479" t="str">
            <v>Competenze accessorie Dirigenza medica e veterinaria</v>
          </cell>
          <cell r="M479">
            <v>0</v>
          </cell>
          <cell r="N479">
            <v>8110</v>
          </cell>
        </row>
        <row r="480">
          <cell r="I480" t="str">
            <v>Altri oneri per il personale:</v>
          </cell>
          <cell r="M480">
            <v>0</v>
          </cell>
          <cell r="N480">
            <v>0</v>
          </cell>
        </row>
        <row r="481">
          <cell r="H481" t="str">
            <v>320100100105000</v>
          </cell>
          <cell r="I481" t="str">
            <v>Accantonamento al fondo per TFR dipendenti</v>
          </cell>
          <cell r="M481">
            <v>0</v>
          </cell>
          <cell r="N481">
            <v>0</v>
          </cell>
        </row>
        <row r="482">
          <cell r="H482" t="str">
            <v>320100100106000</v>
          </cell>
          <cell r="I482" t="str">
            <v>Accantonamento ai fondi integrativi pensione</v>
          </cell>
          <cell r="M482">
            <v>0</v>
          </cell>
          <cell r="N482">
            <v>0</v>
          </cell>
        </row>
        <row r="483">
          <cell r="H483" t="str">
            <v>320100100107000</v>
          </cell>
          <cell r="I483" t="str">
            <v>Altre competenze Dirigenza medica e veterinaria</v>
          </cell>
          <cell r="M483">
            <v>0</v>
          </cell>
          <cell r="N483">
            <v>0</v>
          </cell>
        </row>
        <row r="484">
          <cell r="I484" t="str">
            <v>Oneri sociali su retribuzione:</v>
          </cell>
          <cell r="M484">
            <v>0</v>
          </cell>
          <cell r="N484">
            <v>0</v>
          </cell>
        </row>
        <row r="485">
          <cell r="H485" t="str">
            <v>320100100109000</v>
          </cell>
          <cell r="I485" t="str">
            <v>Oneri sociali Dirigenza medica e veterinaria</v>
          </cell>
          <cell r="M485">
            <v>0</v>
          </cell>
          <cell r="N485">
            <v>179043.27000000002</v>
          </cell>
        </row>
        <row r="486">
          <cell r="I486" t="str">
            <v>Costo del personale dirigente medico - tempo determinato</v>
          </cell>
          <cell r="J486" t="str">
            <v>BA2130</v>
          </cell>
          <cell r="M486">
            <v>0</v>
          </cell>
          <cell r="N486">
            <v>0</v>
          </cell>
        </row>
        <row r="487">
          <cell r="H487" t="str">
            <v>320100100201000</v>
          </cell>
          <cell r="I487" t="str">
            <v>Voci di costo a carattere stipendiale</v>
          </cell>
          <cell r="M487">
            <v>0</v>
          </cell>
          <cell r="N487">
            <v>0</v>
          </cell>
        </row>
        <row r="488">
          <cell r="H488" t="str">
            <v>320100100202000</v>
          </cell>
          <cell r="I488" t="str">
            <v>Retribuzione di posizione</v>
          </cell>
          <cell r="M488">
            <v>0</v>
          </cell>
          <cell r="N488">
            <v>0</v>
          </cell>
        </row>
        <row r="489">
          <cell r="I489" t="str">
            <v>Indennità di risultato:</v>
          </cell>
          <cell r="M489">
            <v>0</v>
          </cell>
          <cell r="N489">
            <v>0</v>
          </cell>
        </row>
        <row r="490">
          <cell r="H490" t="str">
            <v>320100100203000</v>
          </cell>
          <cell r="I490" t="str">
            <v>Indennità di risultato Dirigenza medica e veterinaria</v>
          </cell>
          <cell r="M490">
            <v>0</v>
          </cell>
          <cell r="N490">
            <v>0</v>
          </cell>
        </row>
        <row r="491">
          <cell r="I491" t="str">
            <v>Altro trattamento accessorio:</v>
          </cell>
          <cell r="M491">
            <v>0</v>
          </cell>
          <cell r="N491">
            <v>0</v>
          </cell>
        </row>
        <row r="492">
          <cell r="H492" t="str">
            <v>320100100204000</v>
          </cell>
          <cell r="I492" t="str">
            <v>Competenze accessorie Dirigenza medica e veterinaria</v>
          </cell>
          <cell r="M492">
            <v>0</v>
          </cell>
          <cell r="N492">
            <v>0</v>
          </cell>
        </row>
        <row r="493">
          <cell r="I493" t="str">
            <v>Altri oneri per il personale:</v>
          </cell>
          <cell r="M493">
            <v>0</v>
          </cell>
          <cell r="N493">
            <v>0</v>
          </cell>
        </row>
        <row r="494">
          <cell r="H494" t="str">
            <v>320100100205000</v>
          </cell>
          <cell r="I494" t="str">
            <v>Accantonamento al fondo per TFR dipendenti</v>
          </cell>
          <cell r="M494">
            <v>0</v>
          </cell>
          <cell r="N494">
            <v>0</v>
          </cell>
        </row>
        <row r="495">
          <cell r="H495" t="str">
            <v>320100100206000</v>
          </cell>
          <cell r="I495" t="str">
            <v>Accantonamento ai fondi integrativi pensione</v>
          </cell>
          <cell r="M495">
            <v>0</v>
          </cell>
          <cell r="N495">
            <v>0</v>
          </cell>
        </row>
        <row r="496">
          <cell r="H496" t="str">
            <v>320100100207000</v>
          </cell>
          <cell r="I496" t="str">
            <v>Altre competenze Dirigenza medica e veterinaria</v>
          </cell>
          <cell r="M496">
            <v>0</v>
          </cell>
          <cell r="N496">
            <v>0</v>
          </cell>
        </row>
        <row r="497">
          <cell r="I497" t="str">
            <v>Oneri sociali su retribuzione:</v>
          </cell>
          <cell r="M497">
            <v>0</v>
          </cell>
          <cell r="N497">
            <v>0</v>
          </cell>
        </row>
        <row r="498">
          <cell r="H498" t="str">
            <v>320100100209000</v>
          </cell>
          <cell r="I498" t="str">
            <v>Oneri sociali Dirigenza medica e veterinaria</v>
          </cell>
          <cell r="M498">
            <v>0</v>
          </cell>
          <cell r="N498">
            <v>0</v>
          </cell>
        </row>
        <row r="499">
          <cell r="H499" t="str">
            <v>320100100300000</v>
          </cell>
          <cell r="I499" t="str">
            <v>Costo del personale dirigente medico - altro</v>
          </cell>
          <cell r="J499" t="str">
            <v>BA2140</v>
          </cell>
          <cell r="M499">
            <v>0</v>
          </cell>
          <cell r="N499">
            <v>0</v>
          </cell>
        </row>
        <row r="500">
          <cell r="I500" t="str">
            <v>Costo del personale dirigente non medico</v>
          </cell>
          <cell r="J500" t="str">
            <v>BA2150</v>
          </cell>
          <cell r="M500">
            <v>0</v>
          </cell>
          <cell r="N500">
            <v>0</v>
          </cell>
        </row>
        <row r="501">
          <cell r="I501" t="str">
            <v>Costo del personale dirigente non medico - tempo indeterminato</v>
          </cell>
          <cell r="J501" t="str">
            <v>BA2160</v>
          </cell>
          <cell r="M501">
            <v>0</v>
          </cell>
          <cell r="N501">
            <v>0</v>
          </cell>
        </row>
        <row r="502">
          <cell r="H502" t="str">
            <v>320100200101000</v>
          </cell>
          <cell r="I502" t="str">
            <v>Voci di costo a carattere stipendiale</v>
          </cell>
          <cell r="M502">
            <v>0</v>
          </cell>
          <cell r="N502">
            <v>465864.33999999991</v>
          </cell>
        </row>
        <row r="503">
          <cell r="H503" t="str">
            <v>320100200102000</v>
          </cell>
          <cell r="I503" t="str">
            <v>Retribuzione di posizione</v>
          </cell>
          <cell r="M503">
            <v>0</v>
          </cell>
          <cell r="N503">
            <v>152051.43274357979</v>
          </cell>
        </row>
        <row r="504">
          <cell r="H504" t="str">
            <v>320100200103000</v>
          </cell>
          <cell r="I504" t="str">
            <v>Indennità di risultato</v>
          </cell>
          <cell r="M504">
            <v>0</v>
          </cell>
          <cell r="N504">
            <v>99539.625239385758</v>
          </cell>
        </row>
        <row r="505">
          <cell r="H505" t="str">
            <v>320100200104000</v>
          </cell>
          <cell r="I505" t="str">
            <v>Altro trattamento accessorio</v>
          </cell>
          <cell r="M505">
            <v>0</v>
          </cell>
          <cell r="N505">
            <v>11584.840021753957</v>
          </cell>
        </row>
        <row r="506">
          <cell r="I506" t="str">
            <v>Altri oneri per il personale personale dirigente non medico:</v>
          </cell>
          <cell r="M506">
            <v>0</v>
          </cell>
          <cell r="N506">
            <v>0</v>
          </cell>
        </row>
        <row r="507">
          <cell r="H507" t="str">
            <v>320100200105000</v>
          </cell>
          <cell r="I507" t="str">
            <v>Accantonamento al fondo per TFR dipendenti</v>
          </cell>
          <cell r="M507">
            <v>0</v>
          </cell>
          <cell r="N507">
            <v>0</v>
          </cell>
        </row>
        <row r="508">
          <cell r="H508" t="str">
            <v>320100200106000</v>
          </cell>
          <cell r="I508" t="str">
            <v>Accantonamento ai fondi integrativi pensione</v>
          </cell>
          <cell r="M508">
            <v>0</v>
          </cell>
          <cell r="N508">
            <v>0</v>
          </cell>
        </row>
        <row r="509">
          <cell r="H509" t="str">
            <v>320100200107000</v>
          </cell>
          <cell r="I509" t="str">
            <v>Altre competenze personale dirigente non medico</v>
          </cell>
          <cell r="M509">
            <v>0</v>
          </cell>
          <cell r="N509">
            <v>500</v>
          </cell>
        </row>
        <row r="510">
          <cell r="H510" t="str">
            <v>320100200109000</v>
          </cell>
          <cell r="I510" t="str">
            <v>Oneri sociali su retribuzione</v>
          </cell>
          <cell r="M510">
            <v>0</v>
          </cell>
          <cell r="N510">
            <v>209305.09</v>
          </cell>
        </row>
        <row r="511">
          <cell r="I511" t="str">
            <v>Costo del personale dirigente non medico - tempo determinato</v>
          </cell>
          <cell r="J511" t="str">
            <v>BA2170</v>
          </cell>
          <cell r="M511">
            <v>0</v>
          </cell>
          <cell r="N511">
            <v>0</v>
          </cell>
        </row>
        <row r="512">
          <cell r="H512" t="str">
            <v>320100200201000</v>
          </cell>
          <cell r="I512" t="str">
            <v>Voci di costo a carattere stipendiale</v>
          </cell>
          <cell r="M512">
            <v>0</v>
          </cell>
          <cell r="N512">
            <v>45428.24</v>
          </cell>
        </row>
        <row r="513">
          <cell r="H513" t="str">
            <v>320100200202000</v>
          </cell>
          <cell r="I513" t="str">
            <v>Retribuzione di posizione</v>
          </cell>
          <cell r="M513">
            <v>0</v>
          </cell>
          <cell r="N513">
            <v>1500</v>
          </cell>
        </row>
        <row r="514">
          <cell r="H514" t="str">
            <v>320100200203000</v>
          </cell>
          <cell r="I514" t="str">
            <v>Indennità di risultato</v>
          </cell>
          <cell r="M514">
            <v>0</v>
          </cell>
          <cell r="N514">
            <v>9800</v>
          </cell>
        </row>
        <row r="515">
          <cell r="H515" t="str">
            <v>320100200204000</v>
          </cell>
          <cell r="I515" t="str">
            <v>Altro trattamento accessorio</v>
          </cell>
          <cell r="M515">
            <v>0</v>
          </cell>
          <cell r="N515">
            <v>0</v>
          </cell>
        </row>
        <row r="516">
          <cell r="I516" t="str">
            <v>Altri oneri per il personale personale dirigente non medico:</v>
          </cell>
          <cell r="M516">
            <v>0</v>
          </cell>
          <cell r="N516">
            <v>0</v>
          </cell>
        </row>
        <row r="517">
          <cell r="H517" t="str">
            <v>320100200205000</v>
          </cell>
          <cell r="I517" t="str">
            <v>Accantonamento al fondo per TFR dipendenti</v>
          </cell>
          <cell r="M517">
            <v>0</v>
          </cell>
          <cell r="N517">
            <v>0</v>
          </cell>
        </row>
        <row r="518">
          <cell r="H518" t="str">
            <v>320100200206000</v>
          </cell>
          <cell r="I518" t="str">
            <v>Accantonamento ai fondi integrativi pensione</v>
          </cell>
          <cell r="M518">
            <v>0</v>
          </cell>
          <cell r="N518">
            <v>0</v>
          </cell>
        </row>
        <row r="519">
          <cell r="H519" t="str">
            <v>320100200207000</v>
          </cell>
          <cell r="I519" t="str">
            <v>Altre competenze personale dirigente non medico</v>
          </cell>
          <cell r="M519">
            <v>0</v>
          </cell>
          <cell r="N519">
            <v>0</v>
          </cell>
        </row>
        <row r="520">
          <cell r="H520" t="str">
            <v>320100200209000</v>
          </cell>
          <cell r="I520" t="str">
            <v>Oneri sociali su retribuzione</v>
          </cell>
          <cell r="M520">
            <v>0</v>
          </cell>
          <cell r="N520">
            <v>16275.33</v>
          </cell>
        </row>
        <row r="521">
          <cell r="H521" t="str">
            <v>320100200300000</v>
          </cell>
          <cell r="I521" t="str">
            <v>Costo del personale dirigente medico - altro</v>
          </cell>
          <cell r="J521" t="str">
            <v>BA2180</v>
          </cell>
          <cell r="M521">
            <v>0</v>
          </cell>
          <cell r="N521">
            <v>0</v>
          </cell>
        </row>
        <row r="522">
          <cell r="I522" t="str">
            <v>Costo del personale comparto ruolo sanitario</v>
          </cell>
          <cell r="J522" t="str">
            <v>BA2190</v>
          </cell>
          <cell r="M522">
            <v>0</v>
          </cell>
          <cell r="N522">
            <v>0</v>
          </cell>
        </row>
        <row r="523">
          <cell r="I523" t="str">
            <v>Costo del personale comparto ruolo sanitario - tempo indeterminato</v>
          </cell>
          <cell r="J523" t="str">
            <v>BA2200</v>
          </cell>
          <cell r="M523">
            <v>0</v>
          </cell>
          <cell r="N523">
            <v>0</v>
          </cell>
        </row>
        <row r="524">
          <cell r="H524" t="str">
            <v>320200100100000</v>
          </cell>
          <cell r="I524" t="str">
            <v>Voci di costo a carattere stipendiale</v>
          </cell>
          <cell r="M524">
            <v>0</v>
          </cell>
          <cell r="N524">
            <v>1406473.9000000013</v>
          </cell>
        </row>
        <row r="525">
          <cell r="H525" t="str">
            <v>320200100201000</v>
          </cell>
          <cell r="I525" t="str">
            <v>Straordinario</v>
          </cell>
          <cell r="M525">
            <v>0</v>
          </cell>
          <cell r="N525">
            <v>30032</v>
          </cell>
        </row>
        <row r="526">
          <cell r="H526" t="str">
            <v>320200100303000</v>
          </cell>
          <cell r="I526" t="str">
            <v>Indennità personale</v>
          </cell>
          <cell r="M526">
            <v>0</v>
          </cell>
          <cell r="N526">
            <v>21600</v>
          </cell>
        </row>
        <row r="527">
          <cell r="H527" t="str">
            <v>320200100301000</v>
          </cell>
          <cell r="I527" t="str">
            <v xml:space="preserve">Incarichi </v>
          </cell>
          <cell r="M527">
            <v>0</v>
          </cell>
          <cell r="N527">
            <v>103275</v>
          </cell>
        </row>
        <row r="528">
          <cell r="H528" t="str">
            <v>320200100302000</v>
          </cell>
          <cell r="I528" t="str">
            <v xml:space="preserve">Progressioni economiche </v>
          </cell>
          <cell r="M528">
            <v>0</v>
          </cell>
          <cell r="N528">
            <v>97854</v>
          </cell>
        </row>
        <row r="529">
          <cell r="H529" t="str">
            <v>320200100203000</v>
          </cell>
          <cell r="I529" t="str">
            <v>Retribuzione per produttività personale</v>
          </cell>
          <cell r="M529">
            <v>0</v>
          </cell>
          <cell r="N529">
            <v>323978</v>
          </cell>
        </row>
        <row r="530">
          <cell r="H530" t="str">
            <v>320200100202000</v>
          </cell>
          <cell r="I530" t="str">
            <v>Altro trattamento accessorio</v>
          </cell>
          <cell r="M530">
            <v>0</v>
          </cell>
          <cell r="N530">
            <v>140000</v>
          </cell>
        </row>
        <row r="531">
          <cell r="I531" t="str">
            <v>Altri oneri per il personale:</v>
          </cell>
          <cell r="M531">
            <v>0</v>
          </cell>
          <cell r="N531">
            <v>0</v>
          </cell>
        </row>
        <row r="532">
          <cell r="H532" t="str">
            <v>320200100400000</v>
          </cell>
          <cell r="I532" t="str">
            <v>Accantonamento al fondo per TFR dipendenti</v>
          </cell>
          <cell r="M532">
            <v>0</v>
          </cell>
          <cell r="N532">
            <v>0</v>
          </cell>
        </row>
        <row r="533">
          <cell r="H533" t="str">
            <v>320200100500000</v>
          </cell>
          <cell r="I533" t="str">
            <v>Accantonamento ai fondi integrativi pensione</v>
          </cell>
          <cell r="M533">
            <v>0</v>
          </cell>
          <cell r="N533">
            <v>0</v>
          </cell>
        </row>
        <row r="534">
          <cell r="H534" t="str">
            <v>320200100600000</v>
          </cell>
          <cell r="I534" t="str">
            <v>Altri oneri per il personale</v>
          </cell>
          <cell r="M534">
            <v>0</v>
          </cell>
          <cell r="N534">
            <v>500</v>
          </cell>
        </row>
        <row r="535">
          <cell r="H535" t="str">
            <v>320200100900000</v>
          </cell>
          <cell r="I535" t="str">
            <v>Oneri sociali su retribuzione</v>
          </cell>
          <cell r="M535">
            <v>0</v>
          </cell>
          <cell r="N535">
            <v>635501.2300000001</v>
          </cell>
        </row>
        <row r="536">
          <cell r="I536" t="str">
            <v>Costo del personale comparto ruolo sanitario - tempo determinato</v>
          </cell>
          <cell r="J536" t="str">
            <v>BA2210</v>
          </cell>
          <cell r="M536">
            <v>0</v>
          </cell>
          <cell r="N536">
            <v>0</v>
          </cell>
        </row>
        <row r="537">
          <cell r="H537" t="str">
            <v>320200200100000</v>
          </cell>
          <cell r="I537" t="str">
            <v>Voci di costo a carattere stipendiale</v>
          </cell>
          <cell r="M537">
            <v>0</v>
          </cell>
          <cell r="N537">
            <v>0</v>
          </cell>
        </row>
        <row r="538">
          <cell r="H538" t="str">
            <v>320200200201000</v>
          </cell>
          <cell r="I538" t="str">
            <v>Straordinario</v>
          </cell>
          <cell r="M538">
            <v>0</v>
          </cell>
          <cell r="N538">
            <v>0</v>
          </cell>
        </row>
        <row r="539">
          <cell r="H539" t="str">
            <v>320200200303000</v>
          </cell>
          <cell r="I539" t="str">
            <v>Indennità personale</v>
          </cell>
          <cell r="M539">
            <v>0</v>
          </cell>
          <cell r="N539">
            <v>0</v>
          </cell>
        </row>
        <row r="540">
          <cell r="H540" t="str">
            <v>320200200301000</v>
          </cell>
          <cell r="I540" t="str">
            <v xml:space="preserve">Incarichi </v>
          </cell>
          <cell r="M540">
            <v>0</v>
          </cell>
          <cell r="N540">
            <v>0</v>
          </cell>
        </row>
        <row r="541">
          <cell r="H541" t="str">
            <v>320200200302000</v>
          </cell>
          <cell r="I541" t="str">
            <v xml:space="preserve">Progressioni economiche </v>
          </cell>
          <cell r="M541">
            <v>0</v>
          </cell>
          <cell r="N541">
            <v>0</v>
          </cell>
        </row>
        <row r="542">
          <cell r="H542" t="str">
            <v>320200200203000</v>
          </cell>
          <cell r="I542" t="str">
            <v>Retribuzione per produttività personale</v>
          </cell>
          <cell r="M542">
            <v>0</v>
          </cell>
          <cell r="N542">
            <v>0</v>
          </cell>
        </row>
        <row r="543">
          <cell r="H543" t="str">
            <v>320200200202000</v>
          </cell>
          <cell r="I543" t="str">
            <v>Altro trattamento accessorio</v>
          </cell>
          <cell r="M543">
            <v>0</v>
          </cell>
          <cell r="N543">
            <v>0</v>
          </cell>
        </row>
        <row r="544">
          <cell r="I544" t="str">
            <v>Altri oneri per il personale:</v>
          </cell>
          <cell r="M544">
            <v>0</v>
          </cell>
          <cell r="N544">
            <v>0</v>
          </cell>
        </row>
        <row r="545">
          <cell r="H545" t="str">
            <v>320200200400000</v>
          </cell>
          <cell r="I545" t="str">
            <v>Accantonamento al fondo per TFR dipendenti</v>
          </cell>
          <cell r="M545">
            <v>0</v>
          </cell>
          <cell r="N545">
            <v>0</v>
          </cell>
        </row>
        <row r="546">
          <cell r="H546" t="str">
            <v>320200200500000</v>
          </cell>
          <cell r="I546" t="str">
            <v>Accantonamento ai fondi integrativi pensione</v>
          </cell>
          <cell r="M546">
            <v>0</v>
          </cell>
          <cell r="N546">
            <v>0</v>
          </cell>
        </row>
        <row r="547">
          <cell r="H547" t="str">
            <v>320200200600000</v>
          </cell>
          <cell r="I547" t="str">
            <v>Altri oneri per il personale</v>
          </cell>
          <cell r="M547">
            <v>0</v>
          </cell>
          <cell r="N547">
            <v>0</v>
          </cell>
        </row>
        <row r="548">
          <cell r="H548" t="str">
            <v>320200200900000</v>
          </cell>
          <cell r="I548" t="str">
            <v>Oneri sociali su retribuzione</v>
          </cell>
          <cell r="M548">
            <v>0</v>
          </cell>
          <cell r="N548">
            <v>0</v>
          </cell>
        </row>
        <row r="549">
          <cell r="I549" t="str">
            <v>Costo del personale comparto ruolo ricercatori piramide - tempo determinato</v>
          </cell>
          <cell r="J549" t="str">
            <v>BA2210</v>
          </cell>
          <cell r="M549">
            <v>0</v>
          </cell>
          <cell r="N549">
            <v>0</v>
          </cell>
        </row>
        <row r="550">
          <cell r="H550" t="str">
            <v>320200201100000</v>
          </cell>
          <cell r="I550" t="str">
            <v>Voci di costo a carattere stipendiale</v>
          </cell>
          <cell r="M550">
            <v>0</v>
          </cell>
          <cell r="N550">
            <v>0</v>
          </cell>
        </row>
        <row r="551">
          <cell r="H551" t="str">
            <v>320200201201000</v>
          </cell>
          <cell r="I551" t="str">
            <v>Straordinario</v>
          </cell>
          <cell r="M551">
            <v>0</v>
          </cell>
          <cell r="N551">
            <v>0</v>
          </cell>
        </row>
        <row r="552">
          <cell r="H552" t="str">
            <v>320200201303000</v>
          </cell>
          <cell r="I552" t="str">
            <v>Indennità personale</v>
          </cell>
          <cell r="M552">
            <v>0</v>
          </cell>
          <cell r="N552">
            <v>0</v>
          </cell>
        </row>
        <row r="553">
          <cell r="H553" t="str">
            <v>320200201301000</v>
          </cell>
          <cell r="I553" t="str">
            <v>Incarichi</v>
          </cell>
          <cell r="M553">
            <v>0</v>
          </cell>
          <cell r="N553">
            <v>0</v>
          </cell>
        </row>
        <row r="554">
          <cell r="H554" t="str">
            <v>320200201302000</v>
          </cell>
          <cell r="I554" t="str">
            <v>Progressioni economiche</v>
          </cell>
          <cell r="M554">
            <v>0</v>
          </cell>
          <cell r="N554">
            <v>0</v>
          </cell>
        </row>
        <row r="555">
          <cell r="H555" t="str">
            <v>320200201203000</v>
          </cell>
          <cell r="I555" t="str">
            <v>Retribuzione per produttività personale</v>
          </cell>
          <cell r="M555">
            <v>0</v>
          </cell>
          <cell r="N555">
            <v>0</v>
          </cell>
        </row>
        <row r="556">
          <cell r="H556" t="str">
            <v>320200201202000</v>
          </cell>
          <cell r="I556" t="str">
            <v>Altro trattamento accessorio</v>
          </cell>
          <cell r="M556">
            <v>0</v>
          </cell>
          <cell r="N556">
            <v>0</v>
          </cell>
        </row>
        <row r="557">
          <cell r="I557" t="str">
            <v>Altri oneri per il personale:</v>
          </cell>
          <cell r="M557">
            <v>0</v>
          </cell>
          <cell r="N557">
            <v>0</v>
          </cell>
        </row>
        <row r="558">
          <cell r="H558" t="str">
            <v>320200201400000</v>
          </cell>
          <cell r="I558" t="str">
            <v>Accantonamento al fondo per TFR dipendenti</v>
          </cell>
          <cell r="M558">
            <v>0</v>
          </cell>
          <cell r="N558">
            <v>0</v>
          </cell>
        </row>
        <row r="559">
          <cell r="H559" t="str">
            <v>320200201500000</v>
          </cell>
          <cell r="I559" t="str">
            <v>Accantonamento ai fondi integrativi pensione</v>
          </cell>
          <cell r="M559">
            <v>0</v>
          </cell>
          <cell r="N559">
            <v>0</v>
          </cell>
        </row>
        <row r="560">
          <cell r="H560" t="str">
            <v>320200201600000</v>
          </cell>
          <cell r="I560" t="str">
            <v>Altri oneri per il personale</v>
          </cell>
          <cell r="M560">
            <v>0</v>
          </cell>
          <cell r="N560">
            <v>0</v>
          </cell>
        </row>
        <row r="561">
          <cell r="H561" t="str">
            <v>320200201900000</v>
          </cell>
          <cell r="I561" t="str">
            <v>Oneri sociali su retribuzione</v>
          </cell>
          <cell r="M561">
            <v>0</v>
          </cell>
          <cell r="N561">
            <v>0</v>
          </cell>
        </row>
        <row r="562">
          <cell r="I562" t="str">
            <v>Costo del personale comparto ruolo collaboratori piramide - tempo determinato</v>
          </cell>
          <cell r="J562" t="str">
            <v>BA2210</v>
          </cell>
          <cell r="M562">
            <v>0</v>
          </cell>
          <cell r="N562">
            <v>0</v>
          </cell>
        </row>
        <row r="563">
          <cell r="H563" t="str">
            <v>320200202100000</v>
          </cell>
          <cell r="I563" t="str">
            <v>Voci di costo a carattere stipendiale</v>
          </cell>
          <cell r="M563">
            <v>0</v>
          </cell>
          <cell r="N563">
            <v>0</v>
          </cell>
        </row>
        <row r="564">
          <cell r="H564" t="str">
            <v>320200202201000</v>
          </cell>
          <cell r="I564" t="str">
            <v>Straordinario</v>
          </cell>
          <cell r="M564">
            <v>0</v>
          </cell>
          <cell r="N564">
            <v>0</v>
          </cell>
        </row>
        <row r="565">
          <cell r="H565" t="str">
            <v>320200202303000</v>
          </cell>
          <cell r="I565" t="str">
            <v>Indennità personale</v>
          </cell>
          <cell r="M565">
            <v>0</v>
          </cell>
          <cell r="N565">
            <v>0</v>
          </cell>
        </row>
        <row r="566">
          <cell r="H566" t="str">
            <v>320200202301000</v>
          </cell>
          <cell r="I566" t="str">
            <v>Incarichi</v>
          </cell>
          <cell r="M566">
            <v>0</v>
          </cell>
          <cell r="N566">
            <v>0</v>
          </cell>
        </row>
        <row r="567">
          <cell r="H567" t="str">
            <v>320200202302000</v>
          </cell>
          <cell r="I567" t="str">
            <v>Progressioni economiche</v>
          </cell>
          <cell r="M567">
            <v>0</v>
          </cell>
          <cell r="N567">
            <v>0</v>
          </cell>
        </row>
        <row r="568">
          <cell r="H568" t="str">
            <v>320200202203000</v>
          </cell>
          <cell r="I568" t="str">
            <v>Retribuzione per produttività personale</v>
          </cell>
          <cell r="M568">
            <v>0</v>
          </cell>
          <cell r="N568">
            <v>0</v>
          </cell>
        </row>
        <row r="569">
          <cell r="H569" t="str">
            <v>320200202202000</v>
          </cell>
          <cell r="I569" t="str">
            <v>Altro trattamento accessorio</v>
          </cell>
          <cell r="M569">
            <v>0</v>
          </cell>
          <cell r="N569">
            <v>0</v>
          </cell>
        </row>
        <row r="570">
          <cell r="I570" t="str">
            <v>Altri oneri per il personale:</v>
          </cell>
          <cell r="M570">
            <v>0</v>
          </cell>
          <cell r="N570">
            <v>0</v>
          </cell>
        </row>
        <row r="571">
          <cell r="H571" t="str">
            <v>320200202400000</v>
          </cell>
          <cell r="I571" t="str">
            <v>Accantonamento al fondo per TFR dipendenti</v>
          </cell>
          <cell r="M571">
            <v>0</v>
          </cell>
          <cell r="N571">
            <v>0</v>
          </cell>
        </row>
        <row r="572">
          <cell r="H572" t="str">
            <v>320200202500000</v>
          </cell>
          <cell r="I572" t="str">
            <v>Accantonamento ai fondi integrativi pensione</v>
          </cell>
          <cell r="M572">
            <v>0</v>
          </cell>
          <cell r="N572">
            <v>0</v>
          </cell>
        </row>
        <row r="573">
          <cell r="H573" t="str">
            <v>320200202600000</v>
          </cell>
          <cell r="I573" t="str">
            <v>Altri oneri per il personale</v>
          </cell>
          <cell r="M573">
            <v>0</v>
          </cell>
          <cell r="N573">
            <v>0</v>
          </cell>
        </row>
        <row r="574">
          <cell r="H574" t="str">
            <v>320200202900000</v>
          </cell>
          <cell r="I574" t="str">
            <v>Oneri sociali su retribuzione</v>
          </cell>
          <cell r="M574">
            <v>0</v>
          </cell>
          <cell r="N574">
            <v>0</v>
          </cell>
        </row>
        <row r="575">
          <cell r="H575" t="str">
            <v>320200300000000</v>
          </cell>
          <cell r="I575" t="str">
            <v>Costo del personale comparto ruolo sanitario - altro</v>
          </cell>
          <cell r="J575" t="str">
            <v>BA2220</v>
          </cell>
          <cell r="M575">
            <v>0</v>
          </cell>
          <cell r="N575">
            <v>0</v>
          </cell>
        </row>
        <row r="576">
          <cell r="I576" t="str">
            <v>Personale del ruolo professionale</v>
          </cell>
          <cell r="J576" t="str">
            <v>BA2230</v>
          </cell>
          <cell r="M576">
            <v>0</v>
          </cell>
          <cell r="N576">
            <v>0</v>
          </cell>
        </row>
        <row r="577">
          <cell r="I577" t="str">
            <v>Costo del personale dirigente ruolo professionale</v>
          </cell>
          <cell r="J577" t="str">
            <v>BA2240</v>
          </cell>
          <cell r="M577">
            <v>0</v>
          </cell>
          <cell r="N577">
            <v>0</v>
          </cell>
        </row>
        <row r="578">
          <cell r="I578" t="str">
            <v>Costo del personale dirigente ruolo professionale - tempo indeterminato</v>
          </cell>
          <cell r="J578" t="str">
            <v>BA2250</v>
          </cell>
          <cell r="M578">
            <v>0</v>
          </cell>
          <cell r="N578">
            <v>0</v>
          </cell>
        </row>
        <row r="579">
          <cell r="H579" t="str">
            <v>325100100100000</v>
          </cell>
          <cell r="I579" t="str">
            <v>Voci di costo a carattere stipendiale</v>
          </cell>
          <cell r="M579">
            <v>0</v>
          </cell>
          <cell r="N579">
            <v>244756.45999999996</v>
          </cell>
        </row>
        <row r="580">
          <cell r="H580" t="str">
            <v>325100100200000</v>
          </cell>
          <cell r="I580" t="str">
            <v>Retribuzione di posizione</v>
          </cell>
          <cell r="M580">
            <v>0</v>
          </cell>
          <cell r="N580">
            <v>83745</v>
          </cell>
        </row>
        <row r="581">
          <cell r="H581" t="str">
            <v>325100100300000</v>
          </cell>
          <cell r="I581" t="str">
            <v>Indennità di risultato</v>
          </cell>
          <cell r="M581">
            <v>0</v>
          </cell>
          <cell r="N581">
            <v>70087</v>
          </cell>
        </row>
        <row r="582">
          <cell r="H582" t="str">
            <v>325100100400000</v>
          </cell>
          <cell r="I582" t="str">
            <v>Altro trattamento accessorio</v>
          </cell>
          <cell r="M582">
            <v>0</v>
          </cell>
          <cell r="N582">
            <v>0</v>
          </cell>
        </row>
        <row r="583">
          <cell r="I583" t="str">
            <v>Altri oneri per il personale:</v>
          </cell>
          <cell r="M583">
            <v>0</v>
          </cell>
          <cell r="N583">
            <v>0</v>
          </cell>
        </row>
        <row r="584">
          <cell r="H584" t="str">
            <v>325100100500000</v>
          </cell>
          <cell r="I584" t="str">
            <v>Accantonamento al fondo per TFR dipendenti</v>
          </cell>
          <cell r="M584">
            <v>0</v>
          </cell>
          <cell r="N584">
            <v>0</v>
          </cell>
        </row>
        <row r="585">
          <cell r="H585" t="str">
            <v>325100100600000</v>
          </cell>
          <cell r="I585" t="str">
            <v>Accantonamento ai fondi integrativi pensione</v>
          </cell>
          <cell r="M585">
            <v>0</v>
          </cell>
          <cell r="N585">
            <v>0</v>
          </cell>
        </row>
        <row r="586">
          <cell r="H586" t="str">
            <v>325100100700000</v>
          </cell>
          <cell r="I586" t="str">
            <v>Altre competenze personale dirigente ruolo professionale</v>
          </cell>
          <cell r="M586">
            <v>0</v>
          </cell>
          <cell r="N586">
            <v>500</v>
          </cell>
        </row>
        <row r="587">
          <cell r="H587" t="str">
            <v>325100100900000</v>
          </cell>
          <cell r="I587" t="str">
            <v>Oneri sociali su retribuzione</v>
          </cell>
          <cell r="M587">
            <v>0</v>
          </cell>
          <cell r="N587">
            <v>113540.67</v>
          </cell>
        </row>
        <row r="588">
          <cell r="I588" t="str">
            <v>Costo del personale dirigente ruolo professionale - tempo determinato</v>
          </cell>
          <cell r="J588" t="str">
            <v>BA2260</v>
          </cell>
          <cell r="M588">
            <v>0</v>
          </cell>
          <cell r="N588">
            <v>0</v>
          </cell>
        </row>
        <row r="589">
          <cell r="H589" t="str">
            <v>325100200100000</v>
          </cell>
          <cell r="I589" t="str">
            <v>Voci di costo a carattere stipendiale</v>
          </cell>
          <cell r="M589">
            <v>0</v>
          </cell>
          <cell r="N589">
            <v>0</v>
          </cell>
        </row>
        <row r="590">
          <cell r="H590" t="str">
            <v>325100200200000</v>
          </cell>
          <cell r="I590" t="str">
            <v>Retribuzione di posizione</v>
          </cell>
          <cell r="M590">
            <v>0</v>
          </cell>
          <cell r="N590">
            <v>0</v>
          </cell>
        </row>
        <row r="591">
          <cell r="H591" t="str">
            <v>325100200300000</v>
          </cell>
          <cell r="I591" t="str">
            <v>Indennità di risultato</v>
          </cell>
          <cell r="M591">
            <v>0</v>
          </cell>
          <cell r="N591">
            <v>0</v>
          </cell>
        </row>
        <row r="592">
          <cell r="H592" t="str">
            <v>325100200400000</v>
          </cell>
          <cell r="I592" t="str">
            <v>Altro trattamento accessorio</v>
          </cell>
          <cell r="M592">
            <v>0</v>
          </cell>
          <cell r="N592">
            <v>0</v>
          </cell>
        </row>
        <row r="593">
          <cell r="I593" t="str">
            <v>Altri oneri per il personale:</v>
          </cell>
          <cell r="M593">
            <v>0</v>
          </cell>
          <cell r="N593">
            <v>0</v>
          </cell>
        </row>
        <row r="594">
          <cell r="H594" t="str">
            <v>325100200500000</v>
          </cell>
          <cell r="I594" t="str">
            <v>Accantonamento al fondo per TFR dipendenti</v>
          </cell>
          <cell r="M594">
            <v>0</v>
          </cell>
          <cell r="N594">
            <v>0</v>
          </cell>
        </row>
        <row r="595">
          <cell r="H595" t="str">
            <v>325100200600000</v>
          </cell>
          <cell r="I595" t="str">
            <v>Accantonamento ai fondi integrativi pensione</v>
          </cell>
          <cell r="M595">
            <v>0</v>
          </cell>
          <cell r="N595">
            <v>0</v>
          </cell>
        </row>
        <row r="596">
          <cell r="H596" t="str">
            <v>325100200700000</v>
          </cell>
          <cell r="I596" t="str">
            <v>Altre competenze personale dirigente ruolo professionale</v>
          </cell>
          <cell r="M596">
            <v>0</v>
          </cell>
          <cell r="N596">
            <v>0</v>
          </cell>
        </row>
        <row r="597">
          <cell r="H597" t="str">
            <v>325100200900000</v>
          </cell>
          <cell r="I597" t="str">
            <v>Oneri sociali su retribuzione</v>
          </cell>
          <cell r="M597">
            <v>0</v>
          </cell>
          <cell r="N597">
            <v>0</v>
          </cell>
        </row>
        <row r="598">
          <cell r="I598" t="str">
            <v>Costo del personale dirigente ruolo professionale - altro</v>
          </cell>
          <cell r="J598" t="str">
            <v>BA2270</v>
          </cell>
          <cell r="M598">
            <v>0</v>
          </cell>
          <cell r="N598">
            <v>0</v>
          </cell>
        </row>
        <row r="599">
          <cell r="I599" t="str">
            <v>Costo del personale comparto ruolo professionale</v>
          </cell>
          <cell r="J599" t="str">
            <v>BA2280</v>
          </cell>
          <cell r="M599">
            <v>0</v>
          </cell>
          <cell r="N599">
            <v>0</v>
          </cell>
        </row>
        <row r="600">
          <cell r="I600" t="str">
            <v>Costo del personale comparto ruolo professionale - tempo indeterminato</v>
          </cell>
          <cell r="J600" t="str">
            <v>BA2290</v>
          </cell>
          <cell r="M600">
            <v>0</v>
          </cell>
          <cell r="N600">
            <v>0</v>
          </cell>
        </row>
        <row r="601">
          <cell r="H601" t="str">
            <v>325200100100000</v>
          </cell>
          <cell r="I601" t="str">
            <v>Voci di costo a carattere stipendiale</v>
          </cell>
          <cell r="M601">
            <v>0</v>
          </cell>
          <cell r="N601">
            <v>19028.490000000002</v>
          </cell>
        </row>
        <row r="602">
          <cell r="H602" t="str">
            <v>325200100201000</v>
          </cell>
          <cell r="I602" t="str">
            <v>Straordinario</v>
          </cell>
          <cell r="M602">
            <v>0</v>
          </cell>
          <cell r="N602">
            <v>0</v>
          </cell>
        </row>
        <row r="603">
          <cell r="H603" t="str">
            <v>325200100303000</v>
          </cell>
          <cell r="I603" t="str">
            <v>Indennità personale</v>
          </cell>
          <cell r="M603">
            <v>0</v>
          </cell>
          <cell r="N603">
            <v>0</v>
          </cell>
        </row>
        <row r="604">
          <cell r="H604" t="str">
            <v>325200100301000</v>
          </cell>
          <cell r="I604" t="str">
            <v xml:space="preserve">Incarichi </v>
          </cell>
          <cell r="M604">
            <v>0</v>
          </cell>
          <cell r="N604">
            <v>1000</v>
          </cell>
        </row>
        <row r="605">
          <cell r="H605" t="str">
            <v>325200100303200</v>
          </cell>
          <cell r="I605" t="str">
            <v xml:space="preserve">Progressioni economiche </v>
          </cell>
          <cell r="M605">
            <v>0</v>
          </cell>
          <cell r="N605">
            <v>0</v>
          </cell>
        </row>
        <row r="606">
          <cell r="H606" t="str">
            <v>325200100203000</v>
          </cell>
          <cell r="I606" t="str">
            <v>Retribuzione per produttività personale</v>
          </cell>
          <cell r="M606">
            <v>0</v>
          </cell>
          <cell r="N606">
            <v>2300</v>
          </cell>
        </row>
        <row r="607">
          <cell r="I607" t="str">
            <v>Altro trattamento accessorio</v>
          </cell>
          <cell r="M607">
            <v>0</v>
          </cell>
          <cell r="N607">
            <v>0</v>
          </cell>
        </row>
        <row r="608">
          <cell r="I608" t="str">
            <v>Altri oneri per il personale:</v>
          </cell>
          <cell r="M608">
            <v>0</v>
          </cell>
          <cell r="N608">
            <v>0</v>
          </cell>
        </row>
        <row r="609">
          <cell r="H609" t="str">
            <v>325200100400000</v>
          </cell>
          <cell r="I609" t="str">
            <v>Accantonamento al fondo per TFR dipendenti</v>
          </cell>
          <cell r="M609">
            <v>0</v>
          </cell>
          <cell r="N609">
            <v>0</v>
          </cell>
        </row>
        <row r="610">
          <cell r="H610" t="str">
            <v>325200100500000</v>
          </cell>
          <cell r="I610" t="str">
            <v>Accantonamento ai fondi integrativi pensione</v>
          </cell>
          <cell r="M610">
            <v>0</v>
          </cell>
          <cell r="N610">
            <v>0</v>
          </cell>
        </row>
        <row r="611">
          <cell r="H611" t="str">
            <v>325200100600000</v>
          </cell>
          <cell r="I611" t="str">
            <v>Altri oneri per il personale</v>
          </cell>
          <cell r="M611">
            <v>0</v>
          </cell>
          <cell r="N611">
            <v>0</v>
          </cell>
        </row>
        <row r="612">
          <cell r="H612" t="str">
            <v>325200100900000</v>
          </cell>
          <cell r="I612" t="str">
            <v>Oneri sociali su retribuzione</v>
          </cell>
          <cell r="M612">
            <v>0</v>
          </cell>
          <cell r="N612">
            <v>6406.0400000000009</v>
          </cell>
        </row>
        <row r="613">
          <cell r="I613" t="str">
            <v>Costo del personale comparto ruolo professionale - tempo determinato</v>
          </cell>
          <cell r="J613" t="str">
            <v>BA2300</v>
          </cell>
          <cell r="M613">
            <v>0</v>
          </cell>
          <cell r="N613">
            <v>0</v>
          </cell>
        </row>
        <row r="614">
          <cell r="H614" t="str">
            <v>325200200100000</v>
          </cell>
          <cell r="I614" t="str">
            <v>Voci di costo a carattere stipendiale</v>
          </cell>
          <cell r="M614">
            <v>0</v>
          </cell>
          <cell r="N614">
            <v>0</v>
          </cell>
        </row>
        <row r="615">
          <cell r="H615" t="str">
            <v>325200200201000</v>
          </cell>
          <cell r="I615" t="str">
            <v>Straordinario</v>
          </cell>
          <cell r="M615">
            <v>0</v>
          </cell>
          <cell r="N615">
            <v>0</v>
          </cell>
        </row>
        <row r="616">
          <cell r="H616" t="str">
            <v>325200200303000</v>
          </cell>
          <cell r="I616" t="str">
            <v>Indennità personale</v>
          </cell>
          <cell r="M616">
            <v>0</v>
          </cell>
          <cell r="N616">
            <v>0</v>
          </cell>
        </row>
        <row r="617">
          <cell r="H617" t="str">
            <v>325200200303100</v>
          </cell>
          <cell r="I617" t="str">
            <v xml:space="preserve">Incarichi </v>
          </cell>
          <cell r="M617">
            <v>0</v>
          </cell>
          <cell r="N617">
            <v>0</v>
          </cell>
        </row>
        <row r="618">
          <cell r="H618" t="str">
            <v>325200200303200</v>
          </cell>
          <cell r="I618" t="str">
            <v xml:space="preserve">Progressioni economiche </v>
          </cell>
          <cell r="M618">
            <v>0</v>
          </cell>
          <cell r="N618">
            <v>0</v>
          </cell>
        </row>
        <row r="619">
          <cell r="H619" t="str">
            <v>325200200203000</v>
          </cell>
          <cell r="I619" t="str">
            <v>Retribuzione per produttività personale</v>
          </cell>
          <cell r="M619">
            <v>0</v>
          </cell>
          <cell r="N619">
            <v>0</v>
          </cell>
        </row>
        <row r="620">
          <cell r="I620" t="str">
            <v>Altro trattamento accessorio</v>
          </cell>
          <cell r="M620">
            <v>0</v>
          </cell>
          <cell r="N620">
            <v>0</v>
          </cell>
        </row>
        <row r="621">
          <cell r="I621" t="str">
            <v>Altri oneri per il personale:</v>
          </cell>
          <cell r="M621">
            <v>0</v>
          </cell>
          <cell r="N621">
            <v>0</v>
          </cell>
        </row>
        <row r="622">
          <cell r="H622" t="str">
            <v>325200200400000</v>
          </cell>
          <cell r="I622" t="str">
            <v>Accantonamento al fondo per TFR dipendenti</v>
          </cell>
          <cell r="M622">
            <v>0</v>
          </cell>
          <cell r="N622">
            <v>0</v>
          </cell>
        </row>
        <row r="623">
          <cell r="H623" t="str">
            <v>325200200500000</v>
          </cell>
          <cell r="I623" t="str">
            <v>Accantonamento ai fondi integrativi pensione</v>
          </cell>
          <cell r="M623">
            <v>0</v>
          </cell>
          <cell r="N623">
            <v>0</v>
          </cell>
        </row>
        <row r="624">
          <cell r="H624" t="str">
            <v>325200200600000</v>
          </cell>
          <cell r="I624" t="str">
            <v>Altri oneri per il personale</v>
          </cell>
          <cell r="M624">
            <v>0</v>
          </cell>
          <cell r="N624">
            <v>0</v>
          </cell>
        </row>
        <row r="625">
          <cell r="H625" t="str">
            <v>325200200900000</v>
          </cell>
          <cell r="I625" t="str">
            <v>Oneri sociali su retribuzione</v>
          </cell>
          <cell r="M625">
            <v>0</v>
          </cell>
          <cell r="N625">
            <v>0</v>
          </cell>
        </row>
        <row r="626">
          <cell r="H626" t="str">
            <v>325200300000000</v>
          </cell>
          <cell r="I626" t="str">
            <v>Costo del personale comparto ruolo professionale - altro</v>
          </cell>
          <cell r="J626" t="str">
            <v>BA2310</v>
          </cell>
          <cell r="M626">
            <v>0</v>
          </cell>
          <cell r="N626">
            <v>0</v>
          </cell>
        </row>
        <row r="627">
          <cell r="I627" t="str">
            <v>Personale del ruolo tecnico</v>
          </cell>
          <cell r="J627" t="str">
            <v>BA2320</v>
          </cell>
          <cell r="M627">
            <v>0</v>
          </cell>
          <cell r="N627">
            <v>0</v>
          </cell>
        </row>
        <row r="628">
          <cell r="I628" t="str">
            <v>Costo del personale dirigente ruolo tecnico</v>
          </cell>
          <cell r="J628" t="str">
            <v>BA2330</v>
          </cell>
          <cell r="M628">
            <v>0</v>
          </cell>
          <cell r="N628">
            <v>0</v>
          </cell>
        </row>
        <row r="629">
          <cell r="I629" t="str">
            <v>Costo del personale dirigente ruolo tecnico - tempo indeterminato</v>
          </cell>
          <cell r="J629" t="str">
            <v>BA2340</v>
          </cell>
          <cell r="M629">
            <v>0</v>
          </cell>
          <cell r="N629">
            <v>0</v>
          </cell>
        </row>
        <row r="630">
          <cell r="H630" t="str">
            <v>330100100100000</v>
          </cell>
          <cell r="I630" t="str">
            <v>Voci di costo a carattere stipendiale</v>
          </cell>
          <cell r="M630">
            <v>0</v>
          </cell>
          <cell r="N630">
            <v>134664.01</v>
          </cell>
        </row>
        <row r="631">
          <cell r="H631" t="str">
            <v>330100100200000</v>
          </cell>
          <cell r="I631" t="str">
            <v>Retribuzione di posizione</v>
          </cell>
          <cell r="M631">
            <v>0</v>
          </cell>
          <cell r="N631">
            <v>50247</v>
          </cell>
        </row>
        <row r="632">
          <cell r="H632" t="str">
            <v>330100100300000</v>
          </cell>
          <cell r="I632" t="str">
            <v>Indennità di risultato</v>
          </cell>
          <cell r="M632">
            <v>0</v>
          </cell>
          <cell r="N632">
            <v>42052</v>
          </cell>
        </row>
        <row r="633">
          <cell r="H633" t="str">
            <v>330100100400000</v>
          </cell>
          <cell r="I633" t="str">
            <v>Altro trattamento accessorio</v>
          </cell>
          <cell r="M633">
            <v>0</v>
          </cell>
          <cell r="N633">
            <v>0</v>
          </cell>
        </row>
        <row r="634">
          <cell r="I634" t="str">
            <v>Altri oneri per il personale:</v>
          </cell>
          <cell r="M634">
            <v>0</v>
          </cell>
          <cell r="N634">
            <v>0</v>
          </cell>
        </row>
        <row r="635">
          <cell r="H635" t="str">
            <v>330100100500000</v>
          </cell>
          <cell r="I635" t="str">
            <v>Accantonamento al fondo per TFR dipendenti</v>
          </cell>
          <cell r="M635">
            <v>0</v>
          </cell>
          <cell r="N635">
            <v>0</v>
          </cell>
        </row>
        <row r="636">
          <cell r="H636" t="str">
            <v>330100100600000</v>
          </cell>
          <cell r="I636" t="str">
            <v>Accantonamento ai fondi integrativi pensione</v>
          </cell>
          <cell r="M636">
            <v>0</v>
          </cell>
          <cell r="N636">
            <v>0</v>
          </cell>
        </row>
        <row r="637">
          <cell r="H637" t="str">
            <v>330100100700000</v>
          </cell>
          <cell r="I637" t="str">
            <v>Altre competenze personale dirigente ruolo tecnico</v>
          </cell>
          <cell r="M637">
            <v>0</v>
          </cell>
          <cell r="N637">
            <v>0</v>
          </cell>
        </row>
        <row r="638">
          <cell r="H638" t="str">
            <v>330100100900000</v>
          </cell>
          <cell r="I638" t="str">
            <v>Oneri sociali su retribuzione</v>
          </cell>
          <cell r="M638">
            <v>0</v>
          </cell>
          <cell r="N638">
            <v>64570.98</v>
          </cell>
        </row>
        <row r="639">
          <cell r="I639" t="str">
            <v>Costo del personale dirigente ruolo tecnico - tempo determinato</v>
          </cell>
          <cell r="J639" t="str">
            <v>BA2350</v>
          </cell>
          <cell r="M639">
            <v>0</v>
          </cell>
          <cell r="N639">
            <v>0</v>
          </cell>
        </row>
        <row r="640">
          <cell r="H640" t="str">
            <v>330100200100000</v>
          </cell>
          <cell r="I640" t="str">
            <v>Voci di costo a carattere stipendiale</v>
          </cell>
          <cell r="M640">
            <v>0</v>
          </cell>
          <cell r="N640">
            <v>0</v>
          </cell>
        </row>
        <row r="641">
          <cell r="H641" t="str">
            <v>330100200200000</v>
          </cell>
          <cell r="I641" t="str">
            <v>Retribuzione di posizione</v>
          </cell>
          <cell r="M641">
            <v>0</v>
          </cell>
          <cell r="N641">
            <v>0</v>
          </cell>
        </row>
        <row r="642">
          <cell r="H642" t="str">
            <v>330100200300000</v>
          </cell>
          <cell r="I642" t="str">
            <v>Indennità di risultato</v>
          </cell>
          <cell r="M642">
            <v>0</v>
          </cell>
          <cell r="N642">
            <v>0</v>
          </cell>
        </row>
        <row r="643">
          <cell r="H643" t="str">
            <v>330100200400000</v>
          </cell>
          <cell r="I643" t="str">
            <v>Altro trattamento accessorio</v>
          </cell>
          <cell r="M643">
            <v>0</v>
          </cell>
          <cell r="N643">
            <v>0</v>
          </cell>
        </row>
        <row r="644">
          <cell r="I644" t="str">
            <v>Altri oneri per il personale:</v>
          </cell>
          <cell r="M644">
            <v>0</v>
          </cell>
          <cell r="N644">
            <v>0</v>
          </cell>
        </row>
        <row r="645">
          <cell r="H645" t="str">
            <v>330100200500000</v>
          </cell>
          <cell r="I645" t="str">
            <v>Accantonamento al fondo per TFR dipendenti</v>
          </cell>
          <cell r="M645">
            <v>0</v>
          </cell>
          <cell r="N645">
            <v>0</v>
          </cell>
        </row>
        <row r="646">
          <cell r="H646" t="str">
            <v>330100200600000</v>
          </cell>
          <cell r="I646" t="str">
            <v>Accantonamento ai fondi integrativi pensione</v>
          </cell>
          <cell r="M646">
            <v>0</v>
          </cell>
          <cell r="N646">
            <v>0</v>
          </cell>
        </row>
        <row r="647">
          <cell r="I647" t="str">
            <v>Altre competenze personale dirigente ruolo tecnico</v>
          </cell>
          <cell r="M647">
            <v>0</v>
          </cell>
          <cell r="N647">
            <v>0</v>
          </cell>
        </row>
        <row r="648">
          <cell r="H648" t="str">
            <v>330100200900000</v>
          </cell>
          <cell r="I648" t="str">
            <v>Oneri sociali su retribuzione</v>
          </cell>
          <cell r="M648">
            <v>0</v>
          </cell>
          <cell r="N648">
            <v>0</v>
          </cell>
        </row>
        <row r="649">
          <cell r="I649" t="str">
            <v>Costo del personale dirigente ruolo tecnico - altro</v>
          </cell>
          <cell r="J649" t="str">
            <v>BA2360</v>
          </cell>
          <cell r="M649">
            <v>0</v>
          </cell>
          <cell r="N649">
            <v>0</v>
          </cell>
        </row>
        <row r="650">
          <cell r="I650" t="str">
            <v>Costo del personale comparto ruolo tecnico</v>
          </cell>
          <cell r="J650" t="str">
            <v>BA2370</v>
          </cell>
          <cell r="M650">
            <v>0</v>
          </cell>
          <cell r="N650">
            <v>0</v>
          </cell>
        </row>
        <row r="651">
          <cell r="I651" t="str">
            <v>Costo del personale comparto ruolo tecnico - tempo indeterminato</v>
          </cell>
          <cell r="J651" t="str">
            <v>BA2380</v>
          </cell>
          <cell r="M651">
            <v>0</v>
          </cell>
          <cell r="N651">
            <v>0</v>
          </cell>
        </row>
        <row r="652">
          <cell r="H652" t="str">
            <v>330200100100000</v>
          </cell>
          <cell r="I652" t="str">
            <v>Voci di costo a carattere stipendiale</v>
          </cell>
          <cell r="M652">
            <v>0</v>
          </cell>
          <cell r="N652">
            <v>350219.97</v>
          </cell>
        </row>
        <row r="653">
          <cell r="H653" t="str">
            <v>330200100201000</v>
          </cell>
          <cell r="I653" t="str">
            <v>Straordinario</v>
          </cell>
          <cell r="M653">
            <v>0</v>
          </cell>
          <cell r="N653">
            <v>2002</v>
          </cell>
        </row>
        <row r="654">
          <cell r="H654" t="str">
            <v>330200100303000</v>
          </cell>
          <cell r="I654" t="str">
            <v>Indennità personale</v>
          </cell>
          <cell r="M654">
            <v>0</v>
          </cell>
          <cell r="N654">
            <v>1475</v>
          </cell>
        </row>
        <row r="655">
          <cell r="H655" t="str">
            <v>330200100301000</v>
          </cell>
          <cell r="I655" t="str">
            <v xml:space="preserve">Incarichi </v>
          </cell>
          <cell r="M655">
            <v>0</v>
          </cell>
          <cell r="N655">
            <v>9125</v>
          </cell>
        </row>
        <row r="656">
          <cell r="H656" t="str">
            <v>330200100302000</v>
          </cell>
          <cell r="I656" t="str">
            <v xml:space="preserve">Progressioni economiche </v>
          </cell>
          <cell r="M656">
            <v>0</v>
          </cell>
          <cell r="N656">
            <v>2082</v>
          </cell>
        </row>
        <row r="657">
          <cell r="H657" t="str">
            <v>330200100203000</v>
          </cell>
          <cell r="I657" t="str">
            <v>Retribuzione per produttività personale</v>
          </cell>
          <cell r="M657">
            <v>0</v>
          </cell>
          <cell r="N657">
            <v>59552</v>
          </cell>
        </row>
        <row r="658">
          <cell r="H658" t="str">
            <v>330200100202000</v>
          </cell>
          <cell r="I658" t="str">
            <v>Altro trattamento accessorio</v>
          </cell>
          <cell r="M658">
            <v>0</v>
          </cell>
          <cell r="N658">
            <v>0</v>
          </cell>
        </row>
        <row r="659">
          <cell r="I659" t="str">
            <v>Altri oneri per il personale:</v>
          </cell>
          <cell r="M659">
            <v>0</v>
          </cell>
          <cell r="N659">
            <v>0</v>
          </cell>
        </row>
        <row r="660">
          <cell r="H660" t="str">
            <v>330200100400000</v>
          </cell>
          <cell r="I660" t="str">
            <v>Accantonamento al fondo per TFR dipendenti</v>
          </cell>
          <cell r="M660">
            <v>0</v>
          </cell>
          <cell r="N660">
            <v>0</v>
          </cell>
        </row>
        <row r="661">
          <cell r="H661" t="str">
            <v>330200100500000</v>
          </cell>
          <cell r="I661" t="str">
            <v>Accantonamento ai fondi integrativi pensione</v>
          </cell>
          <cell r="M661">
            <v>0</v>
          </cell>
          <cell r="N661">
            <v>0</v>
          </cell>
        </row>
        <row r="662">
          <cell r="H662" t="str">
            <v>330200100600000</v>
          </cell>
          <cell r="I662" t="str">
            <v>Altri oneri per il personale</v>
          </cell>
          <cell r="M662">
            <v>0</v>
          </cell>
          <cell r="N662">
            <v>500</v>
          </cell>
        </row>
        <row r="663">
          <cell r="H663" t="str">
            <v>330200100900000</v>
          </cell>
          <cell r="I663" t="str">
            <v>Oneri sociali su retribuzione</v>
          </cell>
          <cell r="M663">
            <v>0</v>
          </cell>
          <cell r="N663">
            <v>120942</v>
          </cell>
        </row>
        <row r="664">
          <cell r="I664" t="str">
            <v>Costo del personale comparto ruolo sociosanitario - tempo indeterminato</v>
          </cell>
          <cell r="J664" t="str">
            <v>BA2380</v>
          </cell>
          <cell r="M664">
            <v>0</v>
          </cell>
          <cell r="N664">
            <v>0</v>
          </cell>
        </row>
        <row r="665">
          <cell r="H665" t="str">
            <v>330200101100000</v>
          </cell>
          <cell r="I665" t="str">
            <v>Voci di costo a carattere stipendiale</v>
          </cell>
          <cell r="M665">
            <v>0</v>
          </cell>
          <cell r="N665">
            <v>22195.680000000004</v>
          </cell>
        </row>
        <row r="666">
          <cell r="H666" t="str">
            <v>330200101201000</v>
          </cell>
          <cell r="I666" t="str">
            <v>Straordinario</v>
          </cell>
          <cell r="M666">
            <v>0</v>
          </cell>
          <cell r="N666">
            <v>0</v>
          </cell>
        </row>
        <row r="667">
          <cell r="H667" t="str">
            <v>330200101303000</v>
          </cell>
          <cell r="I667" t="str">
            <v>Indennità personale</v>
          </cell>
          <cell r="M667">
            <v>0</v>
          </cell>
          <cell r="N667">
            <v>125</v>
          </cell>
        </row>
        <row r="668">
          <cell r="H668" t="str">
            <v>330200101303100</v>
          </cell>
          <cell r="I668" t="str">
            <v xml:space="preserve">Incarichi </v>
          </cell>
          <cell r="M668">
            <v>0</v>
          </cell>
          <cell r="N668">
            <v>0</v>
          </cell>
        </row>
        <row r="669">
          <cell r="H669" t="str">
            <v>330200101303200</v>
          </cell>
          <cell r="I669" t="str">
            <v xml:space="preserve">Progressioni economiche </v>
          </cell>
          <cell r="M669">
            <v>0</v>
          </cell>
          <cell r="N669">
            <v>0</v>
          </cell>
        </row>
        <row r="670">
          <cell r="H670" t="str">
            <v>330200101203000</v>
          </cell>
          <cell r="I670" t="str">
            <v>Retribuzione per produttività personale</v>
          </cell>
          <cell r="M670">
            <v>0</v>
          </cell>
          <cell r="N670">
            <v>2600</v>
          </cell>
        </row>
        <row r="671">
          <cell r="I671" t="str">
            <v>Altro trattamento accessorio</v>
          </cell>
          <cell r="M671">
            <v>0</v>
          </cell>
          <cell r="N671">
            <v>0</v>
          </cell>
        </row>
        <row r="672">
          <cell r="I672" t="str">
            <v>Altri oneri per il personale:</v>
          </cell>
          <cell r="M672">
            <v>0</v>
          </cell>
          <cell r="N672">
            <v>0</v>
          </cell>
        </row>
        <row r="673">
          <cell r="H673" t="str">
            <v>330200101400000</v>
          </cell>
          <cell r="I673" t="str">
            <v>Accantonamento al fondo per TFR dipendenti</v>
          </cell>
          <cell r="M673">
            <v>0</v>
          </cell>
          <cell r="N673">
            <v>0</v>
          </cell>
        </row>
        <row r="674">
          <cell r="H674" t="str">
            <v>330200101500000</v>
          </cell>
          <cell r="I674" t="str">
            <v>Accantonamento ai fondi integrativi pensione</v>
          </cell>
          <cell r="M674">
            <v>0</v>
          </cell>
          <cell r="N674">
            <v>0</v>
          </cell>
        </row>
        <row r="675">
          <cell r="H675" t="str">
            <v>330200101600000</v>
          </cell>
          <cell r="I675" t="str">
            <v>Altri oneri per il personale</v>
          </cell>
          <cell r="M675">
            <v>0</v>
          </cell>
          <cell r="N675">
            <v>0</v>
          </cell>
        </row>
        <row r="676">
          <cell r="H676" t="str">
            <v>330200101900000</v>
          </cell>
          <cell r="I676" t="str">
            <v>Oneri sociali su retribuzione</v>
          </cell>
          <cell r="M676">
            <v>0</v>
          </cell>
          <cell r="N676">
            <v>7089.93</v>
          </cell>
        </row>
        <row r="677">
          <cell r="I677" t="str">
            <v>Costo del personale comparto ruolo tecnico - tempo determinato</v>
          </cell>
          <cell r="J677" t="str">
            <v>BA2390</v>
          </cell>
          <cell r="M677">
            <v>0</v>
          </cell>
          <cell r="N677">
            <v>0</v>
          </cell>
        </row>
        <row r="678">
          <cell r="H678" t="str">
            <v>330200200100000</v>
          </cell>
          <cell r="I678" t="str">
            <v>Voci di costo a carattere stipendiale</v>
          </cell>
          <cell r="M678">
            <v>0</v>
          </cell>
          <cell r="N678">
            <v>0</v>
          </cell>
        </row>
        <row r="679">
          <cell r="H679" t="str">
            <v>330200200201000</v>
          </cell>
          <cell r="I679" t="str">
            <v>Straordinario</v>
          </cell>
          <cell r="M679">
            <v>0</v>
          </cell>
          <cell r="N679">
            <v>0</v>
          </cell>
        </row>
        <row r="680">
          <cell r="H680" t="str">
            <v>330200200303000</v>
          </cell>
          <cell r="I680" t="str">
            <v>Indennità personale</v>
          </cell>
          <cell r="M680">
            <v>0</v>
          </cell>
          <cell r="N680">
            <v>0</v>
          </cell>
        </row>
        <row r="681">
          <cell r="H681" t="str">
            <v>335200200301000</v>
          </cell>
          <cell r="I681" t="str">
            <v xml:space="preserve">Incarichi </v>
          </cell>
          <cell r="M681">
            <v>0</v>
          </cell>
          <cell r="N681">
            <v>0</v>
          </cell>
        </row>
        <row r="682">
          <cell r="H682" t="str">
            <v>335200200302000</v>
          </cell>
          <cell r="I682" t="str">
            <v xml:space="preserve">Progressioni economiche </v>
          </cell>
          <cell r="M682">
            <v>0</v>
          </cell>
          <cell r="N682">
            <v>0</v>
          </cell>
        </row>
        <row r="683">
          <cell r="H683" t="str">
            <v>330200200203000</v>
          </cell>
          <cell r="I683" t="str">
            <v>Retribuzione per produttività personale</v>
          </cell>
          <cell r="M683">
            <v>0</v>
          </cell>
          <cell r="N683">
            <v>0</v>
          </cell>
        </row>
        <row r="684">
          <cell r="I684" t="str">
            <v>Altro trattamento accessorio</v>
          </cell>
          <cell r="M684">
            <v>0</v>
          </cell>
          <cell r="N684">
            <v>0</v>
          </cell>
        </row>
        <row r="685">
          <cell r="I685" t="str">
            <v>Altri oneri per il personale:</v>
          </cell>
          <cell r="M685">
            <v>0</v>
          </cell>
          <cell r="N685">
            <v>0</v>
          </cell>
        </row>
        <row r="686">
          <cell r="H686" t="str">
            <v>330200200400000</v>
          </cell>
          <cell r="I686" t="str">
            <v>Accantonamento al fondo per TFR dipendenti</v>
          </cell>
          <cell r="M686">
            <v>0</v>
          </cell>
          <cell r="N686">
            <v>0</v>
          </cell>
        </row>
        <row r="687">
          <cell r="H687" t="str">
            <v>330200200500000</v>
          </cell>
          <cell r="I687" t="str">
            <v>Accantonamento ai fondi integrativi pensione</v>
          </cell>
          <cell r="M687">
            <v>0</v>
          </cell>
          <cell r="N687">
            <v>0</v>
          </cell>
        </row>
        <row r="688">
          <cell r="H688" t="str">
            <v>330200200600000</v>
          </cell>
          <cell r="I688" t="str">
            <v>Altri oneri per il personale</v>
          </cell>
          <cell r="M688">
            <v>0</v>
          </cell>
          <cell r="N688">
            <v>0</v>
          </cell>
        </row>
        <row r="689">
          <cell r="H689" t="str">
            <v>330200200900000</v>
          </cell>
          <cell r="I689" t="str">
            <v>Oneri sociali su retribuzione</v>
          </cell>
          <cell r="M689">
            <v>0</v>
          </cell>
          <cell r="N689">
            <v>0</v>
          </cell>
        </row>
        <row r="690">
          <cell r="I690" t="str">
            <v>Costo del personale comparto ruolo sociosanitario - tempo determinato</v>
          </cell>
          <cell r="J690" t="str">
            <v>BA2390</v>
          </cell>
          <cell r="M690">
            <v>0</v>
          </cell>
          <cell r="N690">
            <v>0</v>
          </cell>
        </row>
        <row r="691">
          <cell r="H691" t="str">
            <v>330200201100000</v>
          </cell>
          <cell r="I691" t="str">
            <v>Voci di costo a carattere stipendiale</v>
          </cell>
          <cell r="M691">
            <v>0</v>
          </cell>
          <cell r="N691">
            <v>0</v>
          </cell>
        </row>
        <row r="692">
          <cell r="H692" t="str">
            <v>330200201201000</v>
          </cell>
          <cell r="I692" t="str">
            <v>Straordinario</v>
          </cell>
          <cell r="M692">
            <v>0</v>
          </cell>
          <cell r="N692">
            <v>0</v>
          </cell>
        </row>
        <row r="693">
          <cell r="H693" t="str">
            <v>330200201303000</v>
          </cell>
          <cell r="I693" t="str">
            <v>Indennità personale</v>
          </cell>
          <cell r="M693">
            <v>0</v>
          </cell>
          <cell r="N693">
            <v>0</v>
          </cell>
        </row>
        <row r="694">
          <cell r="H694" t="str">
            <v>330200201303100</v>
          </cell>
          <cell r="I694" t="str">
            <v xml:space="preserve">Incarichi </v>
          </cell>
          <cell r="M694">
            <v>0</v>
          </cell>
          <cell r="N694">
            <v>0</v>
          </cell>
        </row>
        <row r="695">
          <cell r="H695" t="str">
            <v>330200201303200</v>
          </cell>
          <cell r="I695" t="str">
            <v xml:space="preserve">Progressioni economiche </v>
          </cell>
          <cell r="M695">
            <v>0</v>
          </cell>
          <cell r="N695">
            <v>0</v>
          </cell>
        </row>
        <row r="696">
          <cell r="H696" t="str">
            <v>330200201203000</v>
          </cell>
          <cell r="I696" t="str">
            <v>Retribuzione per produttività personale</v>
          </cell>
          <cell r="M696">
            <v>0</v>
          </cell>
          <cell r="N696">
            <v>0</v>
          </cell>
        </row>
        <row r="697">
          <cell r="I697" t="str">
            <v>Altro trattamento accessorio</v>
          </cell>
          <cell r="M697">
            <v>0</v>
          </cell>
          <cell r="N697">
            <v>0</v>
          </cell>
        </row>
        <row r="698">
          <cell r="I698" t="str">
            <v>Altri oneri per il personale:</v>
          </cell>
          <cell r="M698">
            <v>0</v>
          </cell>
          <cell r="N698">
            <v>0</v>
          </cell>
        </row>
        <row r="699">
          <cell r="H699" t="str">
            <v>330200201400000</v>
          </cell>
          <cell r="I699" t="str">
            <v>Accantonamento al fondo per TFR dipendenti</v>
          </cell>
          <cell r="M699">
            <v>0</v>
          </cell>
          <cell r="N699">
            <v>0</v>
          </cell>
        </row>
        <row r="700">
          <cell r="H700" t="str">
            <v>330200201500000</v>
          </cell>
          <cell r="I700" t="str">
            <v>Accantonamento ai fondi integrativi pensione</v>
          </cell>
          <cell r="M700">
            <v>0</v>
          </cell>
          <cell r="N700">
            <v>0</v>
          </cell>
        </row>
        <row r="701">
          <cell r="H701" t="str">
            <v>330200201600000</v>
          </cell>
          <cell r="I701" t="str">
            <v>Altri oneri per il personale</v>
          </cell>
          <cell r="M701">
            <v>0</v>
          </cell>
          <cell r="N701">
            <v>0</v>
          </cell>
        </row>
        <row r="702">
          <cell r="H702" t="str">
            <v>330200201900000</v>
          </cell>
          <cell r="I702" t="str">
            <v>Oneri sociali su retribuzione</v>
          </cell>
          <cell r="M702">
            <v>0</v>
          </cell>
          <cell r="N702">
            <v>0</v>
          </cell>
        </row>
        <row r="703">
          <cell r="H703" t="str">
            <v>330200300000000</v>
          </cell>
          <cell r="I703" t="str">
            <v>Costo del personale comparto ruolo tecnico - altro</v>
          </cell>
          <cell r="J703" t="str">
            <v>BA2400</v>
          </cell>
          <cell r="M703">
            <v>0</v>
          </cell>
          <cell r="N703">
            <v>0</v>
          </cell>
        </row>
        <row r="704">
          <cell r="I704" t="str">
            <v>Personale del ruolo amministrativo</v>
          </cell>
          <cell r="J704" t="str">
            <v>BA2410</v>
          </cell>
          <cell r="M704">
            <v>0</v>
          </cell>
          <cell r="N704">
            <v>0</v>
          </cell>
        </row>
        <row r="705">
          <cell r="I705" t="str">
            <v>Costo del personale dirigente ruolo amministrativo</v>
          </cell>
          <cell r="J705" t="str">
            <v>BA2420</v>
          </cell>
          <cell r="M705">
            <v>0</v>
          </cell>
          <cell r="N705">
            <v>0</v>
          </cell>
        </row>
        <row r="706">
          <cell r="I706" t="str">
            <v>Costo del personale dirigente ruolo amministrativo - tempo indeterminato</v>
          </cell>
          <cell r="J706" t="str">
            <v>BA2430</v>
          </cell>
          <cell r="M706">
            <v>0</v>
          </cell>
          <cell r="N706">
            <v>0</v>
          </cell>
        </row>
        <row r="707">
          <cell r="H707" t="str">
            <v>335100100100000</v>
          </cell>
          <cell r="I707" t="str">
            <v>Voci di costo a carattere stipendiale</v>
          </cell>
          <cell r="M707">
            <v>0</v>
          </cell>
          <cell r="N707">
            <v>786963.31999999983</v>
          </cell>
        </row>
        <row r="708">
          <cell r="H708" t="str">
            <v>335100100200000</v>
          </cell>
          <cell r="I708" t="str">
            <v>Retribuzione di posizione</v>
          </cell>
          <cell r="M708">
            <v>0</v>
          </cell>
          <cell r="N708">
            <v>312732.11490853096</v>
          </cell>
        </row>
        <row r="709">
          <cell r="H709" t="str">
            <v>335100100300000</v>
          </cell>
          <cell r="I709" t="str">
            <v>Indennità di risultato</v>
          </cell>
          <cell r="M709">
            <v>0</v>
          </cell>
          <cell r="N709">
            <v>253331.8765282291</v>
          </cell>
        </row>
        <row r="710">
          <cell r="H710" t="str">
            <v>335100100400000</v>
          </cell>
          <cell r="I710" t="str">
            <v>Altro trattamento accessorio</v>
          </cell>
          <cell r="M710">
            <v>0</v>
          </cell>
          <cell r="N710">
            <v>0</v>
          </cell>
        </row>
        <row r="711">
          <cell r="I711" t="str">
            <v>Altri oneri per il personale:</v>
          </cell>
          <cell r="M711">
            <v>0</v>
          </cell>
          <cell r="N711">
            <v>0</v>
          </cell>
        </row>
        <row r="712">
          <cell r="H712" t="str">
            <v>335100100500000</v>
          </cell>
          <cell r="I712" t="str">
            <v>Accantonamento al fondo per TFR dipendenti</v>
          </cell>
          <cell r="M712">
            <v>0</v>
          </cell>
          <cell r="N712">
            <v>0</v>
          </cell>
        </row>
        <row r="713">
          <cell r="H713" t="str">
            <v>335100100600000</v>
          </cell>
          <cell r="I713" t="str">
            <v>Accantonamento ai fondi integrativi pensione</v>
          </cell>
          <cell r="M713">
            <v>0</v>
          </cell>
          <cell r="N713">
            <v>0</v>
          </cell>
        </row>
        <row r="714">
          <cell r="H714" t="str">
            <v>335100100700000</v>
          </cell>
          <cell r="I714" t="str">
            <v>Altre competenze personale dirigente ruolo amministrativo</v>
          </cell>
          <cell r="M714">
            <v>0</v>
          </cell>
          <cell r="N714">
            <v>40000</v>
          </cell>
        </row>
        <row r="715">
          <cell r="H715" t="str">
            <v>335100100900000</v>
          </cell>
          <cell r="I715" t="str">
            <v>Oneri sociali su retribuzione</v>
          </cell>
          <cell r="M715">
            <v>0</v>
          </cell>
          <cell r="N715">
            <v>396316.27</v>
          </cell>
        </row>
        <row r="716">
          <cell r="I716" t="str">
            <v>Costo del personale dirigente ruolo amministrativo - tempo determinato</v>
          </cell>
          <cell r="J716" t="str">
            <v>BA2440</v>
          </cell>
          <cell r="M716">
            <v>0</v>
          </cell>
          <cell r="N716">
            <v>0</v>
          </cell>
        </row>
        <row r="717">
          <cell r="H717" t="str">
            <v>335100200100000</v>
          </cell>
          <cell r="I717" t="str">
            <v>Voci di costo a carattere stipendiale</v>
          </cell>
          <cell r="M717">
            <v>0</v>
          </cell>
          <cell r="N717">
            <v>45268.21</v>
          </cell>
        </row>
        <row r="718">
          <cell r="H718" t="str">
            <v>335100200200000</v>
          </cell>
          <cell r="I718" t="str">
            <v>Retribuzione di posizione</v>
          </cell>
          <cell r="M718">
            <v>0</v>
          </cell>
          <cell r="N718">
            <v>5500</v>
          </cell>
        </row>
        <row r="719">
          <cell r="H719" t="str">
            <v>335100200300000</v>
          </cell>
          <cell r="I719" t="str">
            <v>Indennità di risultato</v>
          </cell>
          <cell r="M719">
            <v>0</v>
          </cell>
          <cell r="N719">
            <v>13000</v>
          </cell>
        </row>
        <row r="720">
          <cell r="H720" t="str">
            <v>335100200400000</v>
          </cell>
          <cell r="I720" t="str">
            <v>Altro trattamento accessorio</v>
          </cell>
          <cell r="M720">
            <v>0</v>
          </cell>
          <cell r="N720">
            <v>0</v>
          </cell>
        </row>
        <row r="721">
          <cell r="I721" t="str">
            <v>Altri oneri per il personale:</v>
          </cell>
          <cell r="M721">
            <v>0</v>
          </cell>
          <cell r="N721">
            <v>0</v>
          </cell>
        </row>
        <row r="722">
          <cell r="H722" t="str">
            <v>335100200500000</v>
          </cell>
          <cell r="I722" t="str">
            <v>Accantonamento al fondo per TFR dipendenti</v>
          </cell>
          <cell r="M722">
            <v>0</v>
          </cell>
          <cell r="N722">
            <v>0</v>
          </cell>
        </row>
        <row r="723">
          <cell r="H723" t="str">
            <v>335100200600000</v>
          </cell>
          <cell r="I723" t="str">
            <v>Accantonamento ai fondi integrativi pensione</v>
          </cell>
          <cell r="M723">
            <v>0</v>
          </cell>
          <cell r="N723">
            <v>0</v>
          </cell>
        </row>
        <row r="724">
          <cell r="I724" t="str">
            <v>Altre competenze personale dirigente ruolo amministrativo</v>
          </cell>
          <cell r="M724">
            <v>0</v>
          </cell>
          <cell r="N724">
            <v>0</v>
          </cell>
        </row>
        <row r="725">
          <cell r="H725" t="str">
            <v>335100200900000</v>
          </cell>
          <cell r="I725" t="str">
            <v>Oneri sociali su retribuzione</v>
          </cell>
          <cell r="M725">
            <v>0</v>
          </cell>
          <cell r="N725">
            <v>18142.060000000001</v>
          </cell>
        </row>
        <row r="726">
          <cell r="I726" t="str">
            <v>Costo del personale dirigente ruolo amministrativo - altro</v>
          </cell>
          <cell r="J726" t="str">
            <v>BA2450</v>
          </cell>
          <cell r="M726">
            <v>0</v>
          </cell>
          <cell r="N726">
            <v>0</v>
          </cell>
        </row>
        <row r="727">
          <cell r="I727" t="str">
            <v>Costo del personale comparto ruolo amministrativo</v>
          </cell>
          <cell r="J727" t="str">
            <v>BA2460</v>
          </cell>
          <cell r="M727">
            <v>0</v>
          </cell>
          <cell r="N727">
            <v>0</v>
          </cell>
        </row>
        <row r="728">
          <cell r="I728" t="str">
            <v>Costo del personale comparto ruolo amministrativo - tempo indeterminato</v>
          </cell>
          <cell r="J728" t="str">
            <v>BA2470</v>
          </cell>
          <cell r="M728">
            <v>0</v>
          </cell>
          <cell r="N728">
            <v>0</v>
          </cell>
        </row>
        <row r="729">
          <cell r="H729" t="str">
            <v>335200100100000</v>
          </cell>
          <cell r="I729" t="str">
            <v>Voci di costo a carattere stipendiale</v>
          </cell>
          <cell r="M729">
            <v>0</v>
          </cell>
          <cell r="N729">
            <v>3151664.090000004</v>
          </cell>
        </row>
        <row r="730">
          <cell r="H730" t="str">
            <v>335200100201000</v>
          </cell>
          <cell r="I730" t="str">
            <v>Straordinario</v>
          </cell>
          <cell r="M730">
            <v>0</v>
          </cell>
          <cell r="N730">
            <v>16920.3</v>
          </cell>
        </row>
        <row r="731">
          <cell r="H731" t="str">
            <v>335200100303000</v>
          </cell>
          <cell r="I731" t="str">
            <v>Indennità personale</v>
          </cell>
          <cell r="M731">
            <v>0</v>
          </cell>
          <cell r="N731">
            <v>40800</v>
          </cell>
        </row>
        <row r="732">
          <cell r="H732" t="str">
            <v>335200100301000</v>
          </cell>
          <cell r="I732" t="str">
            <v xml:space="preserve">Incarichi </v>
          </cell>
          <cell r="M732">
            <v>0</v>
          </cell>
          <cell r="N732">
            <v>89100</v>
          </cell>
        </row>
        <row r="733">
          <cell r="H733" t="str">
            <v>335200100302000</v>
          </cell>
          <cell r="I733" t="str">
            <v xml:space="preserve">Progressioni economiche </v>
          </cell>
          <cell r="M733">
            <v>0</v>
          </cell>
          <cell r="N733">
            <v>108264</v>
          </cell>
        </row>
        <row r="734">
          <cell r="H734" t="str">
            <v>335200100203000</v>
          </cell>
          <cell r="I734" t="str">
            <v>Retribuzione per produttività personale</v>
          </cell>
          <cell r="M734">
            <v>0</v>
          </cell>
          <cell r="N734">
            <v>445861.16</v>
          </cell>
        </row>
        <row r="735">
          <cell r="H735" t="str">
            <v>335200100202000</v>
          </cell>
          <cell r="I735" t="str">
            <v>Altro trattamento accessorio</v>
          </cell>
          <cell r="M735">
            <v>0</v>
          </cell>
          <cell r="N735">
            <v>0</v>
          </cell>
        </row>
        <row r="736">
          <cell r="I736" t="str">
            <v>Altri oneri per il personale:</v>
          </cell>
          <cell r="M736">
            <v>0</v>
          </cell>
          <cell r="N736">
            <v>0</v>
          </cell>
        </row>
        <row r="737">
          <cell r="H737" t="str">
            <v>335200100400000</v>
          </cell>
          <cell r="I737" t="str">
            <v>Accantonamento al fondo per TFR dipendenti</v>
          </cell>
          <cell r="M737">
            <v>0</v>
          </cell>
          <cell r="N737">
            <v>0</v>
          </cell>
        </row>
        <row r="738">
          <cell r="H738" t="str">
            <v>335200100500000</v>
          </cell>
          <cell r="I738" t="str">
            <v>Accantonamento ai fondi integrativi pensione</v>
          </cell>
          <cell r="M738">
            <v>0</v>
          </cell>
          <cell r="N738">
            <v>0</v>
          </cell>
        </row>
        <row r="739">
          <cell r="H739" t="str">
            <v>335200100600000</v>
          </cell>
          <cell r="I739" t="str">
            <v>Altri oneri per il personale</v>
          </cell>
          <cell r="M739">
            <v>0</v>
          </cell>
          <cell r="N739">
            <v>1500</v>
          </cell>
        </row>
        <row r="740">
          <cell r="H740" t="str">
            <v>335200100900000</v>
          </cell>
          <cell r="I740" t="str">
            <v>Oneri sociali su retribuzione</v>
          </cell>
          <cell r="M740">
            <v>0</v>
          </cell>
          <cell r="N740">
            <v>1105744</v>
          </cell>
        </row>
        <row r="741">
          <cell r="I741" t="str">
            <v>Costo del personale comparto ruolo amministrativo - tempo determinato</v>
          </cell>
          <cell r="J741" t="str">
            <v>BA2480</v>
          </cell>
          <cell r="M741">
            <v>0</v>
          </cell>
          <cell r="N741">
            <v>0</v>
          </cell>
        </row>
        <row r="742">
          <cell r="H742" t="str">
            <v>335200200100000</v>
          </cell>
          <cell r="I742" t="str">
            <v>Voci di costo a carattere stipendiale</v>
          </cell>
          <cell r="M742">
            <v>0</v>
          </cell>
          <cell r="N742">
            <v>117094.64</v>
          </cell>
        </row>
        <row r="743">
          <cell r="H743" t="str">
            <v>335200200201000</v>
          </cell>
          <cell r="I743" t="str">
            <v>Straordinario</v>
          </cell>
          <cell r="M743">
            <v>0</v>
          </cell>
          <cell r="N743">
            <v>2105.02</v>
          </cell>
        </row>
        <row r="744">
          <cell r="H744" t="str">
            <v>335200200303000</v>
          </cell>
          <cell r="I744" t="str">
            <v>Indennità personale</v>
          </cell>
          <cell r="M744">
            <v>0</v>
          </cell>
          <cell r="N744">
            <v>16000</v>
          </cell>
        </row>
        <row r="745">
          <cell r="H745" t="str">
            <v>335200200301000</v>
          </cell>
          <cell r="I745" t="str">
            <v xml:space="preserve">Incarichi </v>
          </cell>
          <cell r="M745">
            <v>0</v>
          </cell>
          <cell r="N745">
            <v>0</v>
          </cell>
        </row>
        <row r="746">
          <cell r="H746" t="str">
            <v>335200200302000</v>
          </cell>
          <cell r="I746" t="str">
            <v xml:space="preserve">Progressioni economiche </v>
          </cell>
          <cell r="M746">
            <v>0</v>
          </cell>
          <cell r="N746">
            <v>0</v>
          </cell>
        </row>
        <row r="747">
          <cell r="H747" t="str">
            <v>335200200203000</v>
          </cell>
          <cell r="I747" t="str">
            <v>Retribuzione per produttività personale</v>
          </cell>
          <cell r="M747">
            <v>0</v>
          </cell>
          <cell r="N747">
            <v>24062</v>
          </cell>
        </row>
        <row r="748">
          <cell r="H748" t="str">
            <v>335200200202000</v>
          </cell>
          <cell r="I748" t="str">
            <v>Altro trattamento accessorio</v>
          </cell>
          <cell r="M748">
            <v>0</v>
          </cell>
          <cell r="N748">
            <v>0</v>
          </cell>
        </row>
        <row r="749">
          <cell r="I749" t="str">
            <v>Altri oneri per il personale:</v>
          </cell>
          <cell r="M749">
            <v>0</v>
          </cell>
          <cell r="N749">
            <v>0</v>
          </cell>
        </row>
        <row r="750">
          <cell r="H750" t="str">
            <v>335200200400000</v>
          </cell>
          <cell r="I750" t="str">
            <v>Accantonamento al fondo per TFR dipendenti</v>
          </cell>
          <cell r="M750">
            <v>0</v>
          </cell>
          <cell r="N750">
            <v>0</v>
          </cell>
        </row>
        <row r="751">
          <cell r="H751" t="str">
            <v>335200200500000</v>
          </cell>
          <cell r="I751" t="str">
            <v>Accantonamento ai fondi integrativi pensione</v>
          </cell>
          <cell r="M751">
            <v>0</v>
          </cell>
          <cell r="N751">
            <v>0</v>
          </cell>
        </row>
        <row r="752">
          <cell r="H752" t="str">
            <v>335200200600000</v>
          </cell>
          <cell r="I752" t="str">
            <v>Altri oneri per il personale</v>
          </cell>
          <cell r="M752">
            <v>0</v>
          </cell>
          <cell r="N752">
            <v>500</v>
          </cell>
        </row>
        <row r="753">
          <cell r="H753" t="str">
            <v>335200200900000</v>
          </cell>
          <cell r="I753" t="str">
            <v>Oneri sociali su retribuzione</v>
          </cell>
          <cell r="M753">
            <v>0</v>
          </cell>
          <cell r="N753">
            <v>45835.62</v>
          </cell>
        </row>
        <row r="754">
          <cell r="H754" t="str">
            <v>335200300000000</v>
          </cell>
          <cell r="I754" t="str">
            <v>Costo del personale comparto ruolo amministrativo - altro</v>
          </cell>
          <cell r="J754" t="str">
            <v>BA2490</v>
          </cell>
          <cell r="M754">
            <v>0</v>
          </cell>
          <cell r="N75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A67" workbookViewId="0">
      <selection activeCell="J84" sqref="J84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334" customWidth="1"/>
    <col min="8" max="8" width="13.28515625" bestFit="1" customWidth="1"/>
  </cols>
  <sheetData>
    <row r="1" spans="1:10" ht="15.75">
      <c r="A1" s="1"/>
      <c r="B1" s="1"/>
      <c r="C1" s="2"/>
      <c r="D1" s="189"/>
      <c r="E1" s="189"/>
    </row>
    <row r="2" spans="1:10" ht="20.25">
      <c r="A2" s="256" t="s">
        <v>0</v>
      </c>
      <c r="B2" s="243"/>
      <c r="C2" s="243"/>
      <c r="D2" s="190"/>
      <c r="E2" s="190"/>
      <c r="F2" s="244" t="s">
        <v>1</v>
      </c>
      <c r="G2" s="329"/>
    </row>
    <row r="3" spans="1:10" ht="13.5" thickBot="1">
      <c r="A3" s="3"/>
      <c r="B3" s="3"/>
      <c r="C3" s="4"/>
      <c r="D3" s="191"/>
      <c r="E3" s="191"/>
      <c r="F3" s="192"/>
      <c r="G3" s="5"/>
    </row>
    <row r="4" spans="1:10" ht="33" customHeight="1">
      <c r="A4" s="416" t="s">
        <v>1826</v>
      </c>
      <c r="B4" s="417"/>
      <c r="C4" s="418"/>
      <c r="D4" s="248" t="s">
        <v>3638</v>
      </c>
      <c r="E4" s="248" t="s">
        <v>3639</v>
      </c>
      <c r="F4" s="419" t="s">
        <v>3634</v>
      </c>
      <c r="G4" s="420"/>
    </row>
    <row r="5" spans="1:10">
      <c r="A5" s="245"/>
      <c r="B5" s="246"/>
      <c r="C5" s="246"/>
      <c r="D5" s="247"/>
      <c r="E5" s="247"/>
      <c r="F5" s="353" t="s">
        <v>2</v>
      </c>
      <c r="G5" s="354" t="s">
        <v>3</v>
      </c>
    </row>
    <row r="6" spans="1:10">
      <c r="A6" s="6"/>
      <c r="B6" s="7"/>
      <c r="C6" s="8"/>
      <c r="D6" s="193"/>
      <c r="E6" s="193"/>
      <c r="F6" s="194"/>
      <c r="G6" s="176"/>
    </row>
    <row r="7" spans="1:10">
      <c r="A7" s="9" t="s">
        <v>4</v>
      </c>
      <c r="B7" s="10"/>
      <c r="C7" s="11" t="s">
        <v>5</v>
      </c>
      <c r="D7" s="195"/>
      <c r="E7" s="195"/>
      <c r="F7" s="196"/>
      <c r="G7" s="177"/>
    </row>
    <row r="8" spans="1:10">
      <c r="A8" s="9"/>
      <c r="B8" s="10"/>
      <c r="C8" s="12"/>
      <c r="D8" s="197"/>
      <c r="E8" s="197"/>
      <c r="F8" s="196"/>
      <c r="G8" s="177"/>
    </row>
    <row r="9" spans="1:10">
      <c r="A9" s="9">
        <v>1</v>
      </c>
      <c r="B9" s="11" t="s">
        <v>6</v>
      </c>
      <c r="C9" s="11"/>
      <c r="D9" s="198">
        <f t="shared" ref="D9:E9" si="0">D10+D11+D18+D23</f>
        <v>47390835</v>
      </c>
      <c r="E9" s="198">
        <f t="shared" si="0"/>
        <v>56410662</v>
      </c>
      <c r="F9" s="198">
        <f>+D9-E9</f>
        <v>-9019827</v>
      </c>
      <c r="G9" s="335">
        <f>+F9/E9</f>
        <v>-0.15989578353113459</v>
      </c>
      <c r="I9" s="188"/>
      <c r="J9" s="240"/>
    </row>
    <row r="10" spans="1:10">
      <c r="A10" s="13"/>
      <c r="B10" s="14" t="s">
        <v>7</v>
      </c>
      <c r="C10" s="14"/>
      <c r="D10" s="199">
        <f>+ROUND('CE Min'!D26,0)</f>
        <v>40163783</v>
      </c>
      <c r="E10" s="199">
        <f>+ROUND('CE Min'!E26,0)</f>
        <v>47627430</v>
      </c>
      <c r="F10" s="200">
        <f t="shared" ref="F10:F73" si="1">+D10-E10</f>
        <v>-7463647</v>
      </c>
      <c r="G10" s="178">
        <f t="shared" ref="G10:G73" si="2">+F10/E10</f>
        <v>-0.1567090015144634</v>
      </c>
      <c r="I10" s="224"/>
      <c r="J10" s="240"/>
    </row>
    <row r="11" spans="1:10">
      <c r="A11" s="9"/>
      <c r="B11" s="14" t="s">
        <v>8</v>
      </c>
      <c r="C11" s="14"/>
      <c r="D11" s="199">
        <f t="shared" ref="D11:E11" si="3">SUM(D12:D17)</f>
        <v>7227052</v>
      </c>
      <c r="E11" s="199">
        <f t="shared" si="3"/>
        <v>8783232</v>
      </c>
      <c r="F11" s="200">
        <f t="shared" si="1"/>
        <v>-1556180</v>
      </c>
      <c r="G11" s="178">
        <f t="shared" si="2"/>
        <v>-0.17717623763097684</v>
      </c>
      <c r="I11" s="224"/>
      <c r="J11" s="240"/>
    </row>
    <row r="12" spans="1:10">
      <c r="A12" s="9"/>
      <c r="B12" s="15"/>
      <c r="C12" s="46" t="s">
        <v>9</v>
      </c>
      <c r="D12" s="199">
        <f>+ROUND('CE Min'!D37,0)</f>
        <v>7227052</v>
      </c>
      <c r="E12" s="199">
        <f>+ROUND('CE Min'!E37,0)</f>
        <v>6939997</v>
      </c>
      <c r="F12" s="201">
        <f t="shared" si="1"/>
        <v>287055</v>
      </c>
      <c r="G12" s="179">
        <f t="shared" si="2"/>
        <v>4.1362409810839974E-2</v>
      </c>
      <c r="I12" s="224"/>
      <c r="J12" s="240"/>
    </row>
    <row r="13" spans="1:10" ht="22.5">
      <c r="A13" s="13"/>
      <c r="B13" s="15"/>
      <c r="C13" s="46" t="s">
        <v>10</v>
      </c>
      <c r="D13" s="199">
        <f>+ROUND('CE Min'!D38,0)</f>
        <v>0</v>
      </c>
      <c r="E13" s="199">
        <f>+ROUND('CE Min'!E38,0)</f>
        <v>0</v>
      </c>
      <c r="F13" s="201">
        <f t="shared" si="1"/>
        <v>0</v>
      </c>
      <c r="G13" s="179" t="e">
        <f t="shared" si="2"/>
        <v>#DIV/0!</v>
      </c>
      <c r="I13" s="224"/>
      <c r="J13" s="240"/>
    </row>
    <row r="14" spans="1:10" ht="22.5">
      <c r="A14" s="9"/>
      <c r="B14" s="15"/>
      <c r="C14" s="46" t="s">
        <v>11</v>
      </c>
      <c r="D14" s="199">
        <f>+ROUND('CE Min'!D39,0)</f>
        <v>0</v>
      </c>
      <c r="E14" s="199">
        <f>+ROUND('CE Min'!E39,0)</f>
        <v>0</v>
      </c>
      <c r="F14" s="201">
        <f t="shared" si="1"/>
        <v>0</v>
      </c>
      <c r="G14" s="179" t="e">
        <f t="shared" si="2"/>
        <v>#DIV/0!</v>
      </c>
      <c r="I14" s="224"/>
      <c r="J14" s="240"/>
    </row>
    <row r="15" spans="1:10">
      <c r="A15" s="13"/>
      <c r="B15" s="15"/>
      <c r="C15" s="46" t="s">
        <v>12</v>
      </c>
      <c r="D15" s="199">
        <f>+ROUND('CE Min'!D40,0)</f>
        <v>0</v>
      </c>
      <c r="E15" s="199">
        <f>+ROUND('CE Min'!E40,0)</f>
        <v>0</v>
      </c>
      <c r="F15" s="201">
        <f t="shared" si="1"/>
        <v>0</v>
      </c>
      <c r="G15" s="179" t="e">
        <f t="shared" si="2"/>
        <v>#DIV/0!</v>
      </c>
      <c r="I15" s="224"/>
      <c r="J15" s="240"/>
    </row>
    <row r="16" spans="1:10">
      <c r="A16" s="13"/>
      <c r="B16" s="15"/>
      <c r="C16" s="46" t="s">
        <v>13</v>
      </c>
      <c r="D16" s="199">
        <f>+ROUND('CE Min'!D41,0)</f>
        <v>0</v>
      </c>
      <c r="E16" s="199">
        <f>+ROUND('CE Min'!E41,0)</f>
        <v>0</v>
      </c>
      <c r="F16" s="201">
        <f t="shared" si="1"/>
        <v>0</v>
      </c>
      <c r="G16" s="179" t="e">
        <f t="shared" si="2"/>
        <v>#DIV/0!</v>
      </c>
      <c r="I16" s="224"/>
      <c r="J16" s="240"/>
    </row>
    <row r="17" spans="1:13">
      <c r="A17" s="9"/>
      <c r="B17" s="15"/>
      <c r="C17" s="46" t="s">
        <v>14</v>
      </c>
      <c r="D17" s="199">
        <f>+ROUND('CE Min'!D44,0)</f>
        <v>0</v>
      </c>
      <c r="E17" s="199">
        <f>+ROUND('CE Min'!E44,0)</f>
        <v>1843235</v>
      </c>
      <c r="F17" s="201">
        <f t="shared" si="1"/>
        <v>-1843235</v>
      </c>
      <c r="G17" s="179">
        <f t="shared" si="2"/>
        <v>-1</v>
      </c>
      <c r="I17" s="224"/>
      <c r="J17" s="240"/>
    </row>
    <row r="18" spans="1:13">
      <c r="A18" s="13"/>
      <c r="B18" s="15" t="s">
        <v>15</v>
      </c>
      <c r="C18" s="14"/>
      <c r="D18" s="199">
        <f t="shared" ref="D18:E18" si="4">SUM(D19:D22)</f>
        <v>0</v>
      </c>
      <c r="E18" s="199">
        <f t="shared" si="4"/>
        <v>0</v>
      </c>
      <c r="F18" s="200">
        <f t="shared" si="1"/>
        <v>0</v>
      </c>
      <c r="G18" s="178" t="e">
        <f t="shared" si="2"/>
        <v>#DIV/0!</v>
      </c>
      <c r="I18" s="224"/>
      <c r="J18" s="240"/>
    </row>
    <row r="19" spans="1:13">
      <c r="A19" s="13"/>
      <c r="B19" s="15"/>
      <c r="C19" s="14" t="s">
        <v>16</v>
      </c>
      <c r="D19" s="199">
        <f>+ROUND('CE Min'!D51,0)</f>
        <v>0</v>
      </c>
      <c r="E19" s="199">
        <f>+ROUND('CE Min'!E51,0)</f>
        <v>0</v>
      </c>
      <c r="F19" s="201">
        <f t="shared" si="1"/>
        <v>0</v>
      </c>
      <c r="G19" s="179" t="e">
        <f t="shared" si="2"/>
        <v>#DIV/0!</v>
      </c>
      <c r="I19" s="224"/>
      <c r="J19" s="240"/>
    </row>
    <row r="20" spans="1:13">
      <c r="A20" s="13"/>
      <c r="B20" s="15"/>
      <c r="C20" s="14" t="s">
        <v>17</v>
      </c>
      <c r="D20" s="199">
        <f>+ROUND('CE Min'!D52,0)</f>
        <v>0</v>
      </c>
      <c r="E20" s="199">
        <f>+ROUND('CE Min'!E52,0)</f>
        <v>0</v>
      </c>
      <c r="F20" s="201">
        <f t="shared" si="1"/>
        <v>0</v>
      </c>
      <c r="G20" s="179" t="e">
        <f t="shared" si="2"/>
        <v>#DIV/0!</v>
      </c>
      <c r="I20" s="224"/>
      <c r="J20" s="240"/>
    </row>
    <row r="21" spans="1:13">
      <c r="A21" s="13"/>
      <c r="B21" s="15"/>
      <c r="C21" s="14" t="s">
        <v>18</v>
      </c>
      <c r="D21" s="199">
        <f>+ROUND('CE Min'!D53,0)</f>
        <v>0</v>
      </c>
      <c r="E21" s="199">
        <f>+ROUND('CE Min'!E53,0)</f>
        <v>0</v>
      </c>
      <c r="F21" s="201">
        <f t="shared" si="1"/>
        <v>0</v>
      </c>
      <c r="G21" s="179" t="e">
        <f t="shared" si="2"/>
        <v>#DIV/0!</v>
      </c>
      <c r="I21" s="224"/>
      <c r="J21" s="240"/>
    </row>
    <row r="22" spans="1:13">
      <c r="A22" s="13"/>
      <c r="B22" s="15"/>
      <c r="C22" s="14" t="s">
        <v>19</v>
      </c>
      <c r="D22" s="199">
        <f>+ROUND('CE Min'!D54,0)</f>
        <v>0</v>
      </c>
      <c r="E22" s="199">
        <f>+ROUND('CE Min'!E54,0)</f>
        <v>0</v>
      </c>
      <c r="F22" s="201">
        <f t="shared" si="1"/>
        <v>0</v>
      </c>
      <c r="G22" s="179" t="e">
        <f t="shared" si="2"/>
        <v>#DIV/0!</v>
      </c>
      <c r="I22" s="224"/>
      <c r="J22" s="240"/>
    </row>
    <row r="23" spans="1:13">
      <c r="A23" s="13"/>
      <c r="B23" s="15" t="s">
        <v>20</v>
      </c>
      <c r="C23" s="14"/>
      <c r="D23" s="199">
        <f>+ROUND('CE Min'!D55,0)</f>
        <v>0</v>
      </c>
      <c r="E23" s="199">
        <f>+ROUND('CE Min'!E55,0)</f>
        <v>0</v>
      </c>
      <c r="F23" s="201">
        <f t="shared" si="1"/>
        <v>0</v>
      </c>
      <c r="G23" s="179" t="e">
        <f t="shared" si="2"/>
        <v>#DIV/0!</v>
      </c>
      <c r="I23" s="224"/>
      <c r="J23" s="240"/>
      <c r="M23" t="s">
        <v>3640</v>
      </c>
    </row>
    <row r="24" spans="1:13">
      <c r="A24" s="9">
        <v>2</v>
      </c>
      <c r="B24" s="11" t="s">
        <v>21</v>
      </c>
      <c r="C24" s="11"/>
      <c r="D24" s="202">
        <f>+ROUND('CE Min'!D56,0)</f>
        <v>0</v>
      </c>
      <c r="E24" s="202">
        <f>+ROUND('CE Min'!E56,0)</f>
        <v>0</v>
      </c>
      <c r="F24" s="198">
        <f t="shared" si="1"/>
        <v>0</v>
      </c>
      <c r="G24" s="330" t="e">
        <f t="shared" si="2"/>
        <v>#DIV/0!</v>
      </c>
      <c r="I24" s="188"/>
      <c r="J24" s="240"/>
    </row>
    <row r="25" spans="1:13">
      <c r="A25" s="9">
        <v>3</v>
      </c>
      <c r="B25" s="11" t="s">
        <v>22</v>
      </c>
      <c r="C25" s="11"/>
      <c r="D25" s="202">
        <f>+ROUND('CE Min'!D59,0)</f>
        <v>0</v>
      </c>
      <c r="E25" s="202">
        <f>+ROUND('CE Min'!E59,0)</f>
        <v>14955</v>
      </c>
      <c r="F25" s="198">
        <f t="shared" si="1"/>
        <v>-14955</v>
      </c>
      <c r="G25" s="330">
        <f t="shared" si="2"/>
        <v>-1</v>
      </c>
      <c r="I25" s="188"/>
      <c r="J25" s="240"/>
    </row>
    <row r="26" spans="1:13">
      <c r="A26" s="9">
        <v>4</v>
      </c>
      <c r="B26" s="11" t="s">
        <v>23</v>
      </c>
      <c r="C26" s="11"/>
      <c r="D26" s="198">
        <f t="shared" ref="D26:E26" si="5">SUM(D27:D29)</f>
        <v>160000</v>
      </c>
      <c r="E26" s="198">
        <f t="shared" si="5"/>
        <v>221447</v>
      </c>
      <c r="F26" s="198">
        <f t="shared" si="1"/>
        <v>-61447</v>
      </c>
      <c r="G26" s="330">
        <f t="shared" si="2"/>
        <v>-0.27747948719106602</v>
      </c>
      <c r="I26" s="188"/>
      <c r="J26" s="240"/>
    </row>
    <row r="27" spans="1:13">
      <c r="A27" s="9"/>
      <c r="B27" s="14" t="s">
        <v>24</v>
      </c>
      <c r="C27" s="16"/>
      <c r="D27" s="199">
        <f>+ROUND('CE Min'!D66,0)</f>
        <v>0</v>
      </c>
      <c r="E27" s="199">
        <f>+ROUND('CE Min'!E66,0)</f>
        <v>2652</v>
      </c>
      <c r="F27" s="201">
        <f t="shared" si="1"/>
        <v>-2652</v>
      </c>
      <c r="G27" s="179">
        <f t="shared" si="2"/>
        <v>-1</v>
      </c>
      <c r="I27" s="224"/>
      <c r="J27" s="240"/>
    </row>
    <row r="28" spans="1:13">
      <c r="A28" s="13"/>
      <c r="B28" s="14" t="s">
        <v>25</v>
      </c>
      <c r="C28" s="16"/>
      <c r="D28" s="199">
        <f>+ROUND('CE Min'!D112,0)</f>
        <v>0</v>
      </c>
      <c r="E28" s="199">
        <f>+ROUND('CE Min'!E112,0)</f>
        <v>0</v>
      </c>
      <c r="F28" s="201">
        <f t="shared" si="1"/>
        <v>0</v>
      </c>
      <c r="G28" s="179" t="e">
        <f t="shared" si="2"/>
        <v>#DIV/0!</v>
      </c>
      <c r="I28" s="224"/>
      <c r="J28" s="240"/>
    </row>
    <row r="29" spans="1:13">
      <c r="A29" s="9"/>
      <c r="B29" s="14" t="s">
        <v>26</v>
      </c>
      <c r="C29" s="16"/>
      <c r="D29" s="199">
        <f>+ROUND('CE Min'!D105+'CE Min'!D111,0)</f>
        <v>160000</v>
      </c>
      <c r="E29" s="199">
        <f>+ROUND('CE Min'!E105+'CE Min'!E111,0)</f>
        <v>218795</v>
      </c>
      <c r="F29" s="201">
        <f t="shared" si="1"/>
        <v>-58795</v>
      </c>
      <c r="G29" s="179">
        <f t="shared" si="2"/>
        <v>-0.26872186293105416</v>
      </c>
      <c r="I29" s="224"/>
      <c r="J29" s="240"/>
    </row>
    <row r="30" spans="1:13">
      <c r="A30" s="9">
        <v>5</v>
      </c>
      <c r="B30" s="11" t="s">
        <v>27</v>
      </c>
      <c r="C30" s="11"/>
      <c r="D30" s="202">
        <f>+ROUND(+'CE Min'!D120,0)</f>
        <v>407587056</v>
      </c>
      <c r="E30" s="202">
        <f>+ROUND(+'CE Min'!E120,0)</f>
        <v>442318668</v>
      </c>
      <c r="F30" s="198">
        <f t="shared" si="1"/>
        <v>-34731612</v>
      </c>
      <c r="G30" s="330">
        <f t="shared" si="2"/>
        <v>-7.8521696036577868E-2</v>
      </c>
      <c r="I30" s="188"/>
      <c r="J30" s="240"/>
    </row>
    <row r="31" spans="1:13">
      <c r="A31" s="9">
        <v>6</v>
      </c>
      <c r="B31" s="11" t="s">
        <v>28</v>
      </c>
      <c r="C31" s="11"/>
      <c r="D31" s="202">
        <f>+ROUND('CE Min'!D141,0)</f>
        <v>0</v>
      </c>
      <c r="E31" s="202">
        <f>+ROUND('CE Min'!E141,0)</f>
        <v>0</v>
      </c>
      <c r="F31" s="198">
        <f t="shared" si="1"/>
        <v>0</v>
      </c>
      <c r="G31" s="330" t="e">
        <f t="shared" si="2"/>
        <v>#DIV/0!</v>
      </c>
      <c r="H31" s="255"/>
      <c r="I31" s="188"/>
      <c r="J31" s="240"/>
    </row>
    <row r="32" spans="1:13">
      <c r="A32" s="9">
        <v>7</v>
      </c>
      <c r="B32" s="11" t="s">
        <v>29</v>
      </c>
      <c r="C32" s="11"/>
      <c r="D32" s="202">
        <f>+ROUND('CE Min'!D145,0)</f>
        <v>200000</v>
      </c>
      <c r="E32" s="202">
        <f>+ROUND('CE Min'!E145,0)</f>
        <v>210270</v>
      </c>
      <c r="F32" s="198">
        <f t="shared" si="1"/>
        <v>-10270</v>
      </c>
      <c r="G32" s="330">
        <f t="shared" si="2"/>
        <v>-4.884196509250012E-2</v>
      </c>
      <c r="I32" s="188"/>
      <c r="J32" s="240"/>
    </row>
    <row r="33" spans="1:10">
      <c r="A33" s="9">
        <v>8</v>
      </c>
      <c r="B33" s="11" t="s">
        <v>30</v>
      </c>
      <c r="C33" s="11"/>
      <c r="D33" s="202">
        <f>+ROUND(+'CE Min'!D152,0)</f>
        <v>0</v>
      </c>
      <c r="E33" s="202">
        <f>+ROUND(+'CE Min'!E152,0)</f>
        <v>0</v>
      </c>
      <c r="F33" s="203">
        <f t="shared" si="1"/>
        <v>0</v>
      </c>
      <c r="G33" s="180" t="e">
        <f t="shared" si="2"/>
        <v>#DIV/0!</v>
      </c>
      <c r="I33" s="188"/>
      <c r="J33" s="240"/>
    </row>
    <row r="34" spans="1:10">
      <c r="A34" s="9">
        <v>9</v>
      </c>
      <c r="B34" s="11" t="s">
        <v>31</v>
      </c>
      <c r="C34" s="11"/>
      <c r="D34" s="202">
        <f>+ROUND(+'CE Min'!D153,0)</f>
        <v>0</v>
      </c>
      <c r="E34" s="202">
        <f>+ROUND(+'CE Min'!E153,0)</f>
        <v>9191</v>
      </c>
      <c r="F34" s="203">
        <f t="shared" si="1"/>
        <v>-9191</v>
      </c>
      <c r="G34" s="180">
        <f t="shared" si="2"/>
        <v>-1</v>
      </c>
      <c r="I34" s="188"/>
      <c r="J34" s="240"/>
    </row>
    <row r="35" spans="1:10">
      <c r="A35" s="249" t="s">
        <v>32</v>
      </c>
      <c r="B35" s="250"/>
      <c r="C35" s="250"/>
      <c r="D35" s="204">
        <f t="shared" ref="D35:E35" si="6">D9+D24+D25+D26+SUM(D30:D34)</f>
        <v>455337891</v>
      </c>
      <c r="E35" s="204">
        <f t="shared" si="6"/>
        <v>499185193</v>
      </c>
      <c r="F35" s="205"/>
      <c r="G35" s="171"/>
      <c r="I35" s="188"/>
      <c r="J35" s="240"/>
    </row>
    <row r="36" spans="1:10">
      <c r="A36" s="13"/>
      <c r="B36" s="17"/>
      <c r="C36" s="12"/>
      <c r="D36" s="206"/>
      <c r="E36" s="206"/>
      <c r="F36" s="201"/>
      <c r="G36" s="179"/>
      <c r="I36" s="224"/>
      <c r="J36" s="240"/>
    </row>
    <row r="37" spans="1:10">
      <c r="A37" s="9" t="s">
        <v>33</v>
      </c>
      <c r="B37" s="10"/>
      <c r="C37" s="18" t="s">
        <v>34</v>
      </c>
      <c r="D37" s="207"/>
      <c r="E37" s="207"/>
      <c r="F37" s="203">
        <f t="shared" si="1"/>
        <v>0</v>
      </c>
      <c r="G37" s="180" t="e">
        <f t="shared" si="2"/>
        <v>#DIV/0!</v>
      </c>
      <c r="I37" s="188"/>
      <c r="J37" s="240"/>
    </row>
    <row r="38" spans="1:10">
      <c r="A38" s="9">
        <v>1</v>
      </c>
      <c r="B38" s="11" t="s">
        <v>35</v>
      </c>
      <c r="C38" s="19"/>
      <c r="D38" s="207">
        <f t="shared" ref="D38:E38" si="7">SUM(D39:D40)</f>
        <v>397150844</v>
      </c>
      <c r="E38" s="207">
        <f t="shared" si="7"/>
        <v>433465214</v>
      </c>
      <c r="F38" s="203">
        <f t="shared" si="1"/>
        <v>-36314370</v>
      </c>
      <c r="G38" s="180">
        <f t="shared" si="2"/>
        <v>-8.3776895647271019E-2</v>
      </c>
      <c r="I38" s="188"/>
      <c r="J38" s="240"/>
    </row>
    <row r="39" spans="1:10">
      <c r="A39" s="9"/>
      <c r="B39" s="14" t="s">
        <v>36</v>
      </c>
      <c r="C39" s="16"/>
      <c r="D39" s="199">
        <f>+ROUND('CE Min'!D160,0)</f>
        <v>389993364</v>
      </c>
      <c r="E39" s="199">
        <f>+ROUND('CE Min'!E160,0)</f>
        <v>425751710</v>
      </c>
      <c r="F39" s="201">
        <f t="shared" si="1"/>
        <v>-35758346</v>
      </c>
      <c r="G39" s="179">
        <f t="shared" si="2"/>
        <v>-8.3988731366457695E-2</v>
      </c>
      <c r="I39" s="224"/>
      <c r="J39" s="240"/>
    </row>
    <row r="40" spans="1:10">
      <c r="A40" s="13"/>
      <c r="B40" s="14" t="s">
        <v>37</v>
      </c>
      <c r="C40" s="16"/>
      <c r="D40" s="199">
        <f>+ROUND('CE Min'!D191,0)</f>
        <v>7157480</v>
      </c>
      <c r="E40" s="199">
        <f>+ROUND('CE Min'!E191,0)</f>
        <v>7713504</v>
      </c>
      <c r="F40" s="201">
        <f t="shared" si="1"/>
        <v>-556024</v>
      </c>
      <c r="G40" s="179">
        <f t="shared" si="2"/>
        <v>-7.2084489746812863E-2</v>
      </c>
      <c r="I40" s="224"/>
      <c r="J40" s="240"/>
    </row>
    <row r="41" spans="1:10">
      <c r="A41" s="9">
        <v>2</v>
      </c>
      <c r="B41" s="11" t="s">
        <v>38</v>
      </c>
      <c r="C41" s="19"/>
      <c r="D41" s="207">
        <f t="shared" ref="D41:E41" si="8">SUM(D42:D58)</f>
        <v>7230426</v>
      </c>
      <c r="E41" s="207">
        <f t="shared" si="8"/>
        <v>7382213</v>
      </c>
      <c r="F41" s="203">
        <f t="shared" si="1"/>
        <v>-151787</v>
      </c>
      <c r="G41" s="180">
        <f t="shared" si="2"/>
        <v>-2.0561178605927519E-2</v>
      </c>
      <c r="I41" s="188"/>
      <c r="J41" s="240"/>
    </row>
    <row r="42" spans="1:10">
      <c r="A42" s="13"/>
      <c r="B42" s="15" t="s">
        <v>39</v>
      </c>
      <c r="C42" s="14"/>
      <c r="D42" s="199">
        <f>+ROUND('CE Min'!D201,0)</f>
        <v>0</v>
      </c>
      <c r="E42" s="199">
        <f>+ROUND('CE Min'!E201,0)</f>
        <v>0</v>
      </c>
      <c r="F42" s="201">
        <f t="shared" si="1"/>
        <v>0</v>
      </c>
      <c r="G42" s="179" t="e">
        <f t="shared" si="2"/>
        <v>#DIV/0!</v>
      </c>
      <c r="I42" s="224"/>
      <c r="J42" s="240"/>
    </row>
    <row r="43" spans="1:10">
      <c r="A43" s="13"/>
      <c r="B43" s="15" t="s">
        <v>40</v>
      </c>
      <c r="C43" s="14"/>
      <c r="D43" s="199">
        <f>+ROUND('CE Min'!D209,0)</f>
        <v>0</v>
      </c>
      <c r="E43" s="199">
        <f>+ROUND('CE Min'!E209,0)</f>
        <v>0</v>
      </c>
      <c r="F43" s="201">
        <f t="shared" si="1"/>
        <v>0</v>
      </c>
      <c r="G43" s="179" t="e">
        <f t="shared" si="2"/>
        <v>#DIV/0!</v>
      </c>
      <c r="I43" s="224"/>
      <c r="J43" s="240"/>
    </row>
    <row r="44" spans="1:10">
      <c r="A44" s="13"/>
      <c r="B44" s="15" t="s">
        <v>41</v>
      </c>
      <c r="C44" s="14"/>
      <c r="D44" s="199">
        <f>+ROUND('CE Min'!D213,0)</f>
        <v>889</v>
      </c>
      <c r="E44" s="199">
        <f>+ROUND('CE Min'!E213,0)</f>
        <v>827</v>
      </c>
      <c r="F44" s="201">
        <f t="shared" si="1"/>
        <v>62</v>
      </c>
      <c r="G44" s="179">
        <f t="shared" si="2"/>
        <v>7.4969770253929868E-2</v>
      </c>
      <c r="I44" s="224"/>
      <c r="J44" s="240"/>
    </row>
    <row r="45" spans="1:10">
      <c r="A45" s="13"/>
      <c r="B45" s="15" t="s">
        <v>42</v>
      </c>
      <c r="C45" s="14"/>
      <c r="D45" s="199">
        <f>+ROUND('CE Min'!D232,0)</f>
        <v>0</v>
      </c>
      <c r="E45" s="199">
        <f>+ROUND('CE Min'!E232,0)</f>
        <v>0</v>
      </c>
      <c r="F45" s="201">
        <f t="shared" si="1"/>
        <v>0</v>
      </c>
      <c r="G45" s="179" t="e">
        <f t="shared" si="2"/>
        <v>#DIV/0!</v>
      </c>
      <c r="I45" s="224"/>
      <c r="J45" s="240"/>
    </row>
    <row r="46" spans="1:10">
      <c r="A46" s="13"/>
      <c r="B46" s="15" t="s">
        <v>43</v>
      </c>
      <c r="C46" s="14"/>
      <c r="D46" s="199">
        <f>+ROUND('CE Min'!D238,0)</f>
        <v>0</v>
      </c>
      <c r="E46" s="199">
        <f>+ROUND('CE Min'!E238,0)</f>
        <v>0</v>
      </c>
      <c r="F46" s="201">
        <f t="shared" si="1"/>
        <v>0</v>
      </c>
      <c r="G46" s="179" t="e">
        <f t="shared" si="2"/>
        <v>#DIV/0!</v>
      </c>
      <c r="I46" s="224"/>
      <c r="J46" s="240"/>
    </row>
    <row r="47" spans="1:10">
      <c r="A47" s="13"/>
      <c r="B47" s="15" t="s">
        <v>44</v>
      </c>
      <c r="C47" s="14"/>
      <c r="D47" s="199">
        <f>+ROUND('CE Min'!D243,0)</f>
        <v>0</v>
      </c>
      <c r="E47" s="199">
        <f>+ROUND('CE Min'!E243,0)</f>
        <v>0</v>
      </c>
      <c r="F47" s="201">
        <f t="shared" si="1"/>
        <v>0</v>
      </c>
      <c r="G47" s="179" t="e">
        <f t="shared" si="2"/>
        <v>#DIV/0!</v>
      </c>
      <c r="I47" s="224"/>
      <c r="J47" s="240"/>
    </row>
    <row r="48" spans="1:10">
      <c r="A48" s="13"/>
      <c r="B48" s="15" t="s">
        <v>45</v>
      </c>
      <c r="C48" s="14"/>
      <c r="D48" s="199">
        <f>+ROUND('CE Min'!D248,0)</f>
        <v>0</v>
      </c>
      <c r="E48" s="199">
        <f>+ROUND('CE Min'!E248,0)</f>
        <v>0</v>
      </c>
      <c r="F48" s="201">
        <f t="shared" si="1"/>
        <v>0</v>
      </c>
      <c r="G48" s="179" t="e">
        <f t="shared" si="2"/>
        <v>#DIV/0!</v>
      </c>
      <c r="I48" s="224"/>
      <c r="J48" s="240"/>
    </row>
    <row r="49" spans="1:10">
      <c r="A49" s="13"/>
      <c r="B49" s="15" t="s">
        <v>46</v>
      </c>
      <c r="C49" s="14"/>
      <c r="D49" s="199">
        <f>+ROUND('CE Min'!D258,0)</f>
        <v>0</v>
      </c>
      <c r="E49" s="199">
        <f>+ROUND('CE Min'!E258,0)</f>
        <v>0</v>
      </c>
      <c r="F49" s="201">
        <f t="shared" si="1"/>
        <v>0</v>
      </c>
      <c r="G49" s="179" t="e">
        <f t="shared" si="2"/>
        <v>#DIV/0!</v>
      </c>
      <c r="I49" s="224"/>
      <c r="J49" s="240"/>
    </row>
    <row r="50" spans="1:10">
      <c r="A50" s="13"/>
      <c r="B50" s="15" t="s">
        <v>47</v>
      </c>
      <c r="C50" s="14"/>
      <c r="D50" s="199">
        <f>+ROUND('CE Min'!D264,0)</f>
        <v>0</v>
      </c>
      <c r="E50" s="199">
        <f>+ROUND('CE Min'!E264,0)</f>
        <v>0</v>
      </c>
      <c r="F50" s="201">
        <f t="shared" si="1"/>
        <v>0</v>
      </c>
      <c r="G50" s="179" t="e">
        <f t="shared" si="2"/>
        <v>#DIV/0!</v>
      </c>
      <c r="I50" s="224"/>
      <c r="J50" s="240"/>
    </row>
    <row r="51" spans="1:10">
      <c r="A51" s="13"/>
      <c r="B51" s="15" t="s">
        <v>48</v>
      </c>
      <c r="C51" s="14"/>
      <c r="D51" s="199">
        <f>+ROUND('CE Min'!D271,0)</f>
        <v>0</v>
      </c>
      <c r="E51" s="199">
        <f>+ROUND('CE Min'!E271,0)</f>
        <v>0</v>
      </c>
      <c r="F51" s="201">
        <f t="shared" si="1"/>
        <v>0</v>
      </c>
      <c r="G51" s="179" t="e">
        <f t="shared" si="2"/>
        <v>#DIV/0!</v>
      </c>
      <c r="I51" s="224"/>
      <c r="J51" s="240"/>
    </row>
    <row r="52" spans="1:10">
      <c r="A52" s="13"/>
      <c r="B52" s="15" t="s">
        <v>49</v>
      </c>
      <c r="C52" s="14"/>
      <c r="D52" s="199">
        <f>+ROUND('CE Min'!D277,0)</f>
        <v>0</v>
      </c>
      <c r="E52" s="199">
        <f>+ROUND('CE Min'!E277,0)</f>
        <v>0</v>
      </c>
      <c r="F52" s="201">
        <f t="shared" si="1"/>
        <v>0</v>
      </c>
      <c r="G52" s="179" t="e">
        <f t="shared" si="2"/>
        <v>#DIV/0!</v>
      </c>
      <c r="I52" s="224"/>
      <c r="J52" s="240"/>
    </row>
    <row r="53" spans="1:10">
      <c r="A53" s="13"/>
      <c r="B53" s="15" t="s">
        <v>50</v>
      </c>
      <c r="C53" s="14"/>
      <c r="D53" s="199">
        <f>+ROUND('CE Min'!D282,0)</f>
        <v>0</v>
      </c>
      <c r="E53" s="199">
        <f>+ROUND('CE Min'!E282,0)</f>
        <v>0</v>
      </c>
      <c r="F53" s="201">
        <f t="shared" si="1"/>
        <v>0</v>
      </c>
      <c r="G53" s="179" t="e">
        <f t="shared" si="2"/>
        <v>#DIV/0!</v>
      </c>
      <c r="I53" s="224"/>
      <c r="J53" s="240"/>
    </row>
    <row r="54" spans="1:10">
      <c r="A54" s="13"/>
      <c r="B54" s="15" t="s">
        <v>51</v>
      </c>
      <c r="C54" s="14"/>
      <c r="D54" s="199">
        <f>+ROUND('CE Min'!D291,0)</f>
        <v>12000</v>
      </c>
      <c r="E54" s="199">
        <f>+ROUND('CE Min'!E291,0)</f>
        <v>22450</v>
      </c>
      <c r="F54" s="201">
        <f t="shared" si="1"/>
        <v>-10450</v>
      </c>
      <c r="G54" s="179">
        <f t="shared" si="2"/>
        <v>-0.46547884187082406</v>
      </c>
      <c r="I54" s="224"/>
      <c r="J54" s="240"/>
    </row>
    <row r="55" spans="1:10">
      <c r="A55" s="13"/>
      <c r="B55" s="15" t="s">
        <v>52</v>
      </c>
      <c r="C55" s="14"/>
      <c r="D55" s="199">
        <f>+ROUND('CE Min'!D299,0)</f>
        <v>2811213</v>
      </c>
      <c r="E55" s="199">
        <f>+ROUND('CE Min'!E299,0)</f>
        <v>3101536</v>
      </c>
      <c r="F55" s="201">
        <f t="shared" si="1"/>
        <v>-290323</v>
      </c>
      <c r="G55" s="179">
        <f t="shared" si="2"/>
        <v>-9.3606200282698643E-2</v>
      </c>
      <c r="I55" s="224"/>
      <c r="J55" s="240"/>
    </row>
    <row r="56" spans="1:10">
      <c r="A56" s="13"/>
      <c r="B56" s="15" t="s">
        <v>53</v>
      </c>
      <c r="C56" s="253"/>
      <c r="D56" s="199">
        <f>+ROUND('CE Min'!D307,0)</f>
        <v>2106324</v>
      </c>
      <c r="E56" s="199">
        <f>+ROUND('CE Min'!E307,0)</f>
        <v>1957400</v>
      </c>
      <c r="F56" s="201">
        <f t="shared" si="1"/>
        <v>148924</v>
      </c>
      <c r="G56" s="179">
        <f t="shared" si="2"/>
        <v>7.6082558495964028E-2</v>
      </c>
      <c r="I56" s="224"/>
      <c r="J56" s="240"/>
    </row>
    <row r="57" spans="1:10">
      <c r="A57" s="13"/>
      <c r="B57" s="15" t="s">
        <v>54</v>
      </c>
      <c r="C57" s="14"/>
      <c r="D57" s="199">
        <f>+ROUND('CE Min'!D321,0)</f>
        <v>2300000</v>
      </c>
      <c r="E57" s="199">
        <f>+ROUND('CE Min'!E321,0)</f>
        <v>2300000</v>
      </c>
      <c r="F57" s="201">
        <f t="shared" si="1"/>
        <v>0</v>
      </c>
      <c r="G57" s="179">
        <f t="shared" si="2"/>
        <v>0</v>
      </c>
      <c r="I57" s="224"/>
      <c r="J57" s="240"/>
    </row>
    <row r="58" spans="1:10">
      <c r="A58" s="13"/>
      <c r="B58" s="15" t="s">
        <v>55</v>
      </c>
      <c r="C58" s="14"/>
      <c r="D58" s="199">
        <f>+ROUND('CE Min'!D329,0)</f>
        <v>0</v>
      </c>
      <c r="E58" s="199">
        <f>+ROUND('CE Min'!E329,0)</f>
        <v>0</v>
      </c>
      <c r="F58" s="201">
        <f t="shared" si="1"/>
        <v>0</v>
      </c>
      <c r="G58" s="179" t="e">
        <f t="shared" si="2"/>
        <v>#DIV/0!</v>
      </c>
      <c r="I58" s="224"/>
      <c r="J58" s="240"/>
    </row>
    <row r="59" spans="1:10">
      <c r="A59" s="9">
        <v>3</v>
      </c>
      <c r="B59" s="11" t="s">
        <v>56</v>
      </c>
      <c r="C59" s="19"/>
      <c r="D59" s="207">
        <f>SUM(D60:D62)+1</f>
        <v>18561539</v>
      </c>
      <c r="E59" s="207">
        <f t="shared" ref="E59" si="9">SUM(E60:E62)</f>
        <v>19590939</v>
      </c>
      <c r="F59" s="203">
        <f t="shared" si="1"/>
        <v>-1029400</v>
      </c>
      <c r="G59" s="180">
        <f t="shared" si="2"/>
        <v>-5.2544699363312804E-2</v>
      </c>
      <c r="H59" s="261" t="s">
        <v>3642</v>
      </c>
      <c r="I59" s="188"/>
      <c r="J59" s="240"/>
    </row>
    <row r="60" spans="1:10">
      <c r="A60" s="13"/>
      <c r="B60" s="15" t="s">
        <v>57</v>
      </c>
      <c r="C60" s="14"/>
      <c r="D60" s="199">
        <f>+ROUND('CE Min'!D331,0)</f>
        <v>18309138</v>
      </c>
      <c r="E60" s="199">
        <f>+ROUND('CE Min'!E331,0)</f>
        <v>18787157</v>
      </c>
      <c r="F60" s="201">
        <f t="shared" si="1"/>
        <v>-478019</v>
      </c>
      <c r="G60" s="179">
        <f t="shared" si="2"/>
        <v>-2.5443924272310067E-2</v>
      </c>
      <c r="I60" s="224"/>
      <c r="J60" s="240"/>
    </row>
    <row r="61" spans="1:10">
      <c r="A61" s="13"/>
      <c r="B61" s="15" t="s">
        <v>58</v>
      </c>
      <c r="C61" s="253"/>
      <c r="D61" s="199">
        <f>+ROUND('CE Min'!D351,0)</f>
        <v>187400</v>
      </c>
      <c r="E61" s="199">
        <f>+ROUND('CE Min'!E351,0)</f>
        <v>738782</v>
      </c>
      <c r="F61" s="201">
        <f t="shared" si="1"/>
        <v>-551382</v>
      </c>
      <c r="G61" s="179">
        <f t="shared" si="2"/>
        <v>-0.74633924486519709</v>
      </c>
      <c r="I61" s="224"/>
      <c r="J61" s="240"/>
    </row>
    <row r="62" spans="1:10">
      <c r="A62" s="13"/>
      <c r="B62" s="15" t="s">
        <v>59</v>
      </c>
      <c r="C62" s="14"/>
      <c r="D62" s="199">
        <f>+ROUND('CE Min'!D365,0)</f>
        <v>65000</v>
      </c>
      <c r="E62" s="199">
        <f>+ROUND('CE Min'!E365,0)</f>
        <v>65000</v>
      </c>
      <c r="F62" s="201">
        <f t="shared" si="1"/>
        <v>0</v>
      </c>
      <c r="G62" s="179">
        <f t="shared" si="2"/>
        <v>0</v>
      </c>
      <c r="I62" s="224"/>
      <c r="J62" s="240"/>
    </row>
    <row r="63" spans="1:10">
      <c r="A63" s="9">
        <v>4</v>
      </c>
      <c r="B63" s="20" t="s">
        <v>60</v>
      </c>
      <c r="C63" s="19"/>
      <c r="D63" s="207">
        <f>+ROUND('CE Min'!D368,0)</f>
        <v>5000</v>
      </c>
      <c r="E63" s="207">
        <f>+ROUND('CE Min'!E368,0)</f>
        <v>1100</v>
      </c>
      <c r="F63" s="203">
        <f t="shared" si="1"/>
        <v>3900</v>
      </c>
      <c r="G63" s="180">
        <f t="shared" si="2"/>
        <v>3.5454545454545454</v>
      </c>
      <c r="I63" s="188"/>
      <c r="J63" s="240"/>
    </row>
    <row r="64" spans="1:10">
      <c r="A64" s="9">
        <v>5</v>
      </c>
      <c r="B64" s="11" t="s">
        <v>61</v>
      </c>
      <c r="C64" s="11"/>
      <c r="D64" s="207">
        <f>+ROUND('CE Min'!D376,0)</f>
        <v>4043890</v>
      </c>
      <c r="E64" s="207">
        <f>+ROUND('CE Min'!E376,0)</f>
        <v>3123348</v>
      </c>
      <c r="F64" s="203">
        <f t="shared" si="1"/>
        <v>920542</v>
      </c>
      <c r="G64" s="180">
        <f t="shared" si="2"/>
        <v>0.29472924566843017</v>
      </c>
      <c r="I64" s="188"/>
      <c r="J64" s="240"/>
    </row>
    <row r="65" spans="1:10">
      <c r="A65" s="9">
        <v>6</v>
      </c>
      <c r="B65" s="11" t="s">
        <v>62</v>
      </c>
      <c r="C65" s="19"/>
      <c r="D65" s="207">
        <f t="shared" ref="D65:E65" si="10">SUM(D66:D70)</f>
        <v>13021679</v>
      </c>
      <c r="E65" s="207">
        <f t="shared" si="10"/>
        <v>10597910</v>
      </c>
      <c r="F65" s="203">
        <f t="shared" si="1"/>
        <v>2423769</v>
      </c>
      <c r="G65" s="180">
        <f t="shared" si="2"/>
        <v>0.22870254606804549</v>
      </c>
      <c r="I65" s="188"/>
      <c r="J65" s="240"/>
    </row>
    <row r="66" spans="1:10">
      <c r="A66" s="9"/>
      <c r="B66" s="14" t="s">
        <v>63</v>
      </c>
      <c r="C66" s="16"/>
      <c r="D66" s="199">
        <f>+ROUND('CE Min'!D389,0)</f>
        <v>803105</v>
      </c>
      <c r="E66" s="199">
        <f>+ROUND('CE Min'!E389,0)</f>
        <v>233364</v>
      </c>
      <c r="F66" s="201">
        <f t="shared" si="1"/>
        <v>569741</v>
      </c>
      <c r="G66" s="179">
        <f t="shared" si="2"/>
        <v>2.4414262696902691</v>
      </c>
      <c r="I66" s="224"/>
      <c r="J66" s="240"/>
    </row>
    <row r="67" spans="1:10">
      <c r="A67" s="9"/>
      <c r="B67" s="14" t="s">
        <v>64</v>
      </c>
      <c r="C67" s="16"/>
      <c r="D67" s="199">
        <f>+ROUND('CE Min'!D393,0)</f>
        <v>1011849</v>
      </c>
      <c r="E67" s="199">
        <f>+ROUND('CE Min'!E393,0)</f>
        <v>868794</v>
      </c>
      <c r="F67" s="201">
        <f t="shared" si="1"/>
        <v>143055</v>
      </c>
      <c r="G67" s="179">
        <f t="shared" si="2"/>
        <v>0.16465928632103813</v>
      </c>
      <c r="I67" s="224"/>
      <c r="J67" s="240"/>
    </row>
    <row r="68" spans="1:10">
      <c r="A68" s="9"/>
      <c r="B68" s="14" t="s">
        <v>65</v>
      </c>
      <c r="C68" s="16"/>
      <c r="D68" s="199">
        <f>+ROUND('CE Min'!D397,0)</f>
        <v>2759214</v>
      </c>
      <c r="E68" s="199">
        <f>+ROUND('CE Min'!E397,0)</f>
        <v>2220995</v>
      </c>
      <c r="F68" s="201">
        <f t="shared" si="1"/>
        <v>538219</v>
      </c>
      <c r="G68" s="179">
        <f t="shared" si="2"/>
        <v>0.24233237805578131</v>
      </c>
      <c r="I68" s="224"/>
      <c r="J68" s="240"/>
    </row>
    <row r="69" spans="1:10">
      <c r="A69" s="13"/>
      <c r="B69" s="14" t="s">
        <v>66</v>
      </c>
      <c r="C69" s="16"/>
      <c r="D69" s="199">
        <f>+ROUND('CE Min'!D402+'CE Min'!D411+'CE Min'!D420,0)</f>
        <v>2675417</v>
      </c>
      <c r="E69" s="199">
        <f>+ROUND('CE Min'!E402+'CE Min'!E411+'CE Min'!E420,0)</f>
        <v>2538219</v>
      </c>
      <c r="F69" s="201">
        <f t="shared" si="1"/>
        <v>137198</v>
      </c>
      <c r="G69" s="179">
        <f t="shared" si="2"/>
        <v>5.4052861474916072E-2</v>
      </c>
      <c r="I69" s="224"/>
      <c r="J69" s="240"/>
    </row>
    <row r="70" spans="1:10">
      <c r="A70" s="13"/>
      <c r="B70" s="14" t="s">
        <v>67</v>
      </c>
      <c r="C70" s="16"/>
      <c r="D70" s="199">
        <f>+ROUND('CE Min'!D406+'CE Min'!D415+'CE Min'!D424,0)</f>
        <v>5772094</v>
      </c>
      <c r="E70" s="199">
        <f>+ROUND('CE Min'!E406+'CE Min'!E415+'CE Min'!E424,0)</f>
        <v>4736538</v>
      </c>
      <c r="F70" s="201">
        <f t="shared" si="1"/>
        <v>1035556</v>
      </c>
      <c r="G70" s="179">
        <f t="shared" si="2"/>
        <v>0.2186314139145511</v>
      </c>
      <c r="I70" s="224"/>
    </row>
    <row r="71" spans="1:10">
      <c r="A71" s="9">
        <v>7</v>
      </c>
      <c r="B71" s="20" t="s">
        <v>68</v>
      </c>
      <c r="C71" s="11"/>
      <c r="D71" s="207">
        <f>+ROUND('CE Min'!D428,0)</f>
        <v>725897</v>
      </c>
      <c r="E71" s="207">
        <f>+ROUND('CE Min'!E428,0)</f>
        <v>912651</v>
      </c>
      <c r="F71" s="203">
        <f t="shared" si="1"/>
        <v>-186754</v>
      </c>
      <c r="G71" s="180">
        <f t="shared" si="2"/>
        <v>-0.20462805606962575</v>
      </c>
      <c r="I71" s="188"/>
    </row>
    <row r="72" spans="1:10">
      <c r="A72" s="9">
        <v>8</v>
      </c>
      <c r="B72" s="20" t="s">
        <v>69</v>
      </c>
      <c r="C72" s="11"/>
      <c r="D72" s="207">
        <f t="shared" ref="D72:E72" si="11">SUM(D73:D75)</f>
        <v>200000</v>
      </c>
      <c r="E72" s="207">
        <f t="shared" si="11"/>
        <v>210270</v>
      </c>
      <c r="F72" s="203">
        <f t="shared" si="1"/>
        <v>-10270</v>
      </c>
      <c r="G72" s="180">
        <f t="shared" si="2"/>
        <v>-4.884196509250012E-2</v>
      </c>
      <c r="I72" s="188"/>
    </row>
    <row r="73" spans="1:10">
      <c r="A73" s="9"/>
      <c r="B73" s="14" t="s">
        <v>70</v>
      </c>
      <c r="C73" s="16"/>
      <c r="D73" s="199">
        <f>+ROUND('CE Min'!D437,0)</f>
        <v>5000</v>
      </c>
      <c r="E73" s="199">
        <f>+ROUND('CE Min'!E437,0)</f>
        <v>6080</v>
      </c>
      <c r="F73" s="201">
        <f t="shared" si="1"/>
        <v>-1080</v>
      </c>
      <c r="G73" s="179">
        <f t="shared" si="2"/>
        <v>-0.17763157894736842</v>
      </c>
      <c r="I73" s="224"/>
    </row>
    <row r="74" spans="1:10">
      <c r="A74" s="9"/>
      <c r="B74" s="14" t="s">
        <v>71</v>
      </c>
      <c r="C74" s="16"/>
      <c r="D74" s="199">
        <f>+ROUND('CE Min'!D439,0)</f>
        <v>0</v>
      </c>
      <c r="E74" s="199">
        <f>+ROUND('CE Min'!E439,0)</f>
        <v>0</v>
      </c>
      <c r="F74" s="201">
        <f t="shared" ref="F74:F120" si="12">+D74-E74</f>
        <v>0</v>
      </c>
      <c r="G74" s="179" t="e">
        <f t="shared" ref="G74:G120" si="13">+F74/E74</f>
        <v>#DIV/0!</v>
      </c>
      <c r="I74" s="224"/>
    </row>
    <row r="75" spans="1:10">
      <c r="A75" s="13"/>
      <c r="B75" s="14" t="s">
        <v>72</v>
      </c>
      <c r="C75" s="16"/>
      <c r="D75" s="199">
        <f>+ROUND('CE Min'!D442,0)</f>
        <v>195000</v>
      </c>
      <c r="E75" s="199">
        <f>+ROUND('CE Min'!E442,0)</f>
        <v>204190</v>
      </c>
      <c r="F75" s="201">
        <f t="shared" si="12"/>
        <v>-9190</v>
      </c>
      <c r="G75" s="179">
        <f t="shared" si="13"/>
        <v>-4.5007101229247268E-2</v>
      </c>
      <c r="I75" s="224"/>
    </row>
    <row r="76" spans="1:10">
      <c r="A76" s="9">
        <v>9</v>
      </c>
      <c r="B76" s="20" t="s">
        <v>73</v>
      </c>
      <c r="C76" s="11"/>
      <c r="D76" s="207">
        <f>+ROUND('CE Min'!D443,0)</f>
        <v>0</v>
      </c>
      <c r="E76" s="207">
        <f>+ROUND('CE Min'!E443,0)</f>
        <v>0</v>
      </c>
      <c r="F76" s="203">
        <f t="shared" si="12"/>
        <v>0</v>
      </c>
      <c r="G76" s="180" t="e">
        <f t="shared" si="13"/>
        <v>#DIV/0!</v>
      </c>
      <c r="I76" s="188"/>
    </row>
    <row r="77" spans="1:10">
      <c r="A77" s="9">
        <v>10</v>
      </c>
      <c r="B77" s="11" t="s">
        <v>74</v>
      </c>
      <c r="C77" s="19"/>
      <c r="D77" s="207">
        <f t="shared" ref="D77:E77" si="14">SUM(D78:D79)</f>
        <v>0</v>
      </c>
      <c r="E77" s="207">
        <f t="shared" si="14"/>
        <v>0</v>
      </c>
      <c r="F77" s="203">
        <f t="shared" si="12"/>
        <v>0</v>
      </c>
      <c r="G77" s="180" t="e">
        <f t="shared" si="13"/>
        <v>#DIV/0!</v>
      </c>
      <c r="I77" s="188"/>
    </row>
    <row r="78" spans="1:10">
      <c r="A78" s="9"/>
      <c r="B78" s="14" t="s">
        <v>75</v>
      </c>
      <c r="C78" s="16"/>
      <c r="D78" s="199">
        <f>+ROUND('CE Min'!D447,0)</f>
        <v>0</v>
      </c>
      <c r="E78" s="199">
        <f>+ROUND('CE Min'!E447,0)</f>
        <v>0</v>
      </c>
      <c r="F78" s="201">
        <f t="shared" si="12"/>
        <v>0</v>
      </c>
      <c r="G78" s="179" t="e">
        <f t="shared" si="13"/>
        <v>#DIV/0!</v>
      </c>
      <c r="I78" s="224"/>
    </row>
    <row r="79" spans="1:10">
      <c r="A79" s="9"/>
      <c r="B79" s="14" t="s">
        <v>76</v>
      </c>
      <c r="C79" s="16"/>
      <c r="D79" s="199">
        <f>+ROUND('CE Min'!D456,0)</f>
        <v>0</v>
      </c>
      <c r="E79" s="199">
        <f>+ROUND('CE Min'!E456,0)</f>
        <v>0</v>
      </c>
      <c r="F79" s="201">
        <f t="shared" si="12"/>
        <v>0</v>
      </c>
      <c r="G79" s="179" t="e">
        <f t="shared" si="13"/>
        <v>#DIV/0!</v>
      </c>
      <c r="I79" s="224"/>
    </row>
    <row r="80" spans="1:10">
      <c r="A80" s="9">
        <v>11</v>
      </c>
      <c r="B80" s="11" t="s">
        <v>77</v>
      </c>
      <c r="C80" s="19"/>
      <c r="D80" s="207">
        <f t="shared" ref="D80:E80" si="15">SUM(D81:D84)</f>
        <v>13348177</v>
      </c>
      <c r="E80" s="207">
        <f t="shared" si="15"/>
        <v>26311252</v>
      </c>
      <c r="F80" s="203">
        <f t="shared" si="12"/>
        <v>-12963075</v>
      </c>
      <c r="G80" s="180">
        <f t="shared" si="13"/>
        <v>-0.49268180016671193</v>
      </c>
      <c r="I80" s="188"/>
    </row>
    <row r="81" spans="1:9">
      <c r="A81" s="9"/>
      <c r="B81" s="14" t="s">
        <v>78</v>
      </c>
      <c r="C81" s="12"/>
      <c r="D81" s="199">
        <f>+ROUND('CE Min'!D464,0)</f>
        <v>13082561</v>
      </c>
      <c r="E81" s="199">
        <f>+ROUND('CE Min'!E464,0)</f>
        <v>13482561</v>
      </c>
      <c r="F81" s="201">
        <f t="shared" si="12"/>
        <v>-400000</v>
      </c>
      <c r="G81" s="179">
        <f t="shared" si="13"/>
        <v>-2.9667954033362059E-2</v>
      </c>
      <c r="I81" s="224"/>
    </row>
    <row r="82" spans="1:9">
      <c r="A82" s="9"/>
      <c r="B82" s="14" t="s">
        <v>79</v>
      </c>
      <c r="C82" s="12"/>
      <c r="D82" s="199">
        <f>+ROUND('CE Min'!D472,0)</f>
        <v>0</v>
      </c>
      <c r="E82" s="199">
        <f>+ROUND('CE Min'!E472,0)</f>
        <v>0</v>
      </c>
      <c r="F82" s="201">
        <f t="shared" si="12"/>
        <v>0</v>
      </c>
      <c r="G82" s="179" t="e">
        <f t="shared" si="13"/>
        <v>#DIV/0!</v>
      </c>
      <c r="I82" s="224"/>
    </row>
    <row r="83" spans="1:9">
      <c r="A83" s="9"/>
      <c r="B83" s="14" t="s">
        <v>80</v>
      </c>
      <c r="C83" s="12"/>
      <c r="D83" s="199">
        <f>+ROUND('CE Min'!D473,0)</f>
        <v>180000</v>
      </c>
      <c r="E83" s="199">
        <f>+ROUND('CE Min'!E473,0)</f>
        <v>10783043</v>
      </c>
      <c r="F83" s="201">
        <f t="shared" si="12"/>
        <v>-10603043</v>
      </c>
      <c r="G83" s="179">
        <f t="shared" si="13"/>
        <v>-0.98330712397233322</v>
      </c>
      <c r="I83" s="224"/>
    </row>
    <row r="84" spans="1:9">
      <c r="A84" s="9"/>
      <c r="B84" s="14" t="s">
        <v>81</v>
      </c>
      <c r="C84" s="12"/>
      <c r="D84" s="199">
        <f>+ROUND('CE Min'!D480,0)</f>
        <v>85616</v>
      </c>
      <c r="E84" s="199">
        <f>+ROUND('CE Min'!E480,0)</f>
        <v>2045648</v>
      </c>
      <c r="F84" s="201">
        <f t="shared" si="12"/>
        <v>-1960032</v>
      </c>
      <c r="G84" s="179">
        <f t="shared" si="13"/>
        <v>-0.95814724722923983</v>
      </c>
      <c r="I84" s="224"/>
    </row>
    <row r="85" spans="1:9">
      <c r="A85" s="249" t="s">
        <v>82</v>
      </c>
      <c r="B85" s="250"/>
      <c r="C85" s="250"/>
      <c r="D85" s="204">
        <f t="shared" ref="D85:E85" si="16">D38+D41+D63+D64+D65+D71+D72+D76+D77+D80+D59</f>
        <v>454287452</v>
      </c>
      <c r="E85" s="204">
        <f t="shared" si="16"/>
        <v>501594897</v>
      </c>
      <c r="F85" s="205">
        <f t="shared" si="12"/>
        <v>-47307445</v>
      </c>
      <c r="G85" s="171">
        <f t="shared" si="13"/>
        <v>-9.4314047616796223E-2</v>
      </c>
      <c r="I85" s="188"/>
    </row>
    <row r="86" spans="1:9" ht="13.5" thickBot="1">
      <c r="A86" s="21"/>
      <c r="B86" s="22"/>
      <c r="C86" s="23"/>
      <c r="D86" s="208"/>
      <c r="E86" s="208"/>
      <c r="F86" s="209"/>
      <c r="G86" s="181"/>
      <c r="I86" s="188"/>
    </row>
    <row r="87" spans="1:9" ht="13.5" thickBot="1">
      <c r="A87" s="251" t="s">
        <v>83</v>
      </c>
      <c r="B87" s="252"/>
      <c r="C87" s="252"/>
      <c r="D87" s="210">
        <f t="shared" ref="D87:E87" si="17">+D35-D85</f>
        <v>1050439</v>
      </c>
      <c r="E87" s="210">
        <f t="shared" si="17"/>
        <v>-2409704</v>
      </c>
      <c r="F87" s="211">
        <f t="shared" si="12"/>
        <v>3460143</v>
      </c>
      <c r="G87" s="172">
        <f t="shared" si="13"/>
        <v>-1.4359203454034188</v>
      </c>
      <c r="I87" s="188"/>
    </row>
    <row r="88" spans="1:9">
      <c r="A88" s="24"/>
      <c r="B88" s="25"/>
      <c r="C88" s="26"/>
      <c r="D88" s="206"/>
      <c r="E88" s="206"/>
      <c r="F88" s="201"/>
      <c r="G88" s="179"/>
      <c r="I88" s="224"/>
    </row>
    <row r="89" spans="1:9">
      <c r="A89" s="9" t="s">
        <v>84</v>
      </c>
      <c r="B89" s="11" t="s">
        <v>85</v>
      </c>
      <c r="C89" s="19"/>
      <c r="D89" s="207"/>
      <c r="E89" s="207"/>
      <c r="F89" s="203"/>
      <c r="G89" s="180"/>
      <c r="I89" s="188"/>
    </row>
    <row r="90" spans="1:9">
      <c r="A90" s="27"/>
      <c r="B90" s="10" t="s">
        <v>86</v>
      </c>
      <c r="C90" s="28" t="s">
        <v>87</v>
      </c>
      <c r="D90" s="202">
        <f>+ROUND('CE Min'!D493+'CE Min'!D497,0)</f>
        <v>0</v>
      </c>
      <c r="E90" s="202">
        <f>+ROUND('CE Min'!E493+'CE Min'!E497,0)</f>
        <v>0</v>
      </c>
      <c r="F90" s="203">
        <f t="shared" si="12"/>
        <v>0</v>
      </c>
      <c r="G90" s="180" t="e">
        <f t="shared" si="13"/>
        <v>#DIV/0!</v>
      </c>
      <c r="I90" s="188"/>
    </row>
    <row r="91" spans="1:9">
      <c r="A91" s="27"/>
      <c r="B91" s="10" t="s">
        <v>88</v>
      </c>
      <c r="C91" s="28" t="s">
        <v>89</v>
      </c>
      <c r="D91" s="202">
        <f>+ROUND('CE Min'!D503+'CE Min'!D507,0)</f>
        <v>0</v>
      </c>
      <c r="E91" s="202">
        <f>+ROUND('CE Min'!E503+'CE Min'!E507,0)</f>
        <v>0</v>
      </c>
      <c r="F91" s="203">
        <f t="shared" si="12"/>
        <v>0</v>
      </c>
      <c r="G91" s="180" t="e">
        <f t="shared" si="13"/>
        <v>#DIV/0!</v>
      </c>
      <c r="I91" s="188"/>
    </row>
    <row r="92" spans="1:9">
      <c r="A92" s="249" t="s">
        <v>90</v>
      </c>
      <c r="B92" s="250"/>
      <c r="C92" s="250" t="s">
        <v>91</v>
      </c>
      <c r="D92" s="204">
        <f t="shared" ref="D92:E92" si="18">+D90-D91</f>
        <v>0</v>
      </c>
      <c r="E92" s="204">
        <f t="shared" si="18"/>
        <v>0</v>
      </c>
      <c r="F92" s="205">
        <f t="shared" si="12"/>
        <v>0</v>
      </c>
      <c r="G92" s="171" t="e">
        <f t="shared" si="13"/>
        <v>#DIV/0!</v>
      </c>
      <c r="I92" s="188"/>
    </row>
    <row r="93" spans="1:9">
      <c r="A93" s="27"/>
      <c r="B93" s="29"/>
      <c r="C93" s="11"/>
      <c r="D93" s="207"/>
      <c r="E93" s="207"/>
      <c r="F93" s="203"/>
      <c r="G93" s="180"/>
      <c r="I93" s="188"/>
    </row>
    <row r="94" spans="1:9">
      <c r="A94" s="9" t="s">
        <v>92</v>
      </c>
      <c r="B94" s="11" t="s">
        <v>93</v>
      </c>
      <c r="C94" s="11"/>
      <c r="D94" s="207"/>
      <c r="E94" s="207"/>
      <c r="F94" s="203"/>
      <c r="G94" s="180"/>
      <c r="I94" s="188"/>
    </row>
    <row r="95" spans="1:9">
      <c r="A95" s="27"/>
      <c r="B95" s="10" t="s">
        <v>86</v>
      </c>
      <c r="C95" s="11" t="s">
        <v>94</v>
      </c>
      <c r="D95" s="202">
        <f>+ROUND(+'CE Min'!D512,0)</f>
        <v>0</v>
      </c>
      <c r="E95" s="202">
        <f>+ROUND(+'CE Min'!E512,0)</f>
        <v>0</v>
      </c>
      <c r="F95" s="203">
        <f t="shared" si="12"/>
        <v>0</v>
      </c>
      <c r="G95" s="180" t="e">
        <f t="shared" si="13"/>
        <v>#DIV/0!</v>
      </c>
      <c r="I95" s="188"/>
    </row>
    <row r="96" spans="1:9">
      <c r="A96" s="27"/>
      <c r="B96" s="10" t="s">
        <v>88</v>
      </c>
      <c r="C96" s="11" t="s">
        <v>95</v>
      </c>
      <c r="D96" s="202">
        <f>+ROUND(+'CE Min'!D513,0)</f>
        <v>0</v>
      </c>
      <c r="E96" s="202">
        <f>+ROUND(+'CE Min'!E513,0)</f>
        <v>0</v>
      </c>
      <c r="F96" s="203">
        <f t="shared" si="12"/>
        <v>0</v>
      </c>
      <c r="G96" s="180" t="e">
        <f t="shared" si="13"/>
        <v>#DIV/0!</v>
      </c>
      <c r="I96" s="188"/>
    </row>
    <row r="97" spans="1:9">
      <c r="A97" s="249" t="s">
        <v>96</v>
      </c>
      <c r="B97" s="250"/>
      <c r="C97" s="250" t="s">
        <v>91</v>
      </c>
      <c r="D97" s="204">
        <f t="shared" ref="D97:E97" si="19">D95-D96</f>
        <v>0</v>
      </c>
      <c r="E97" s="204">
        <f t="shared" si="19"/>
        <v>0</v>
      </c>
      <c r="F97" s="205">
        <f t="shared" si="12"/>
        <v>0</v>
      </c>
      <c r="G97" s="171" t="e">
        <f t="shared" si="13"/>
        <v>#DIV/0!</v>
      </c>
      <c r="I97" s="188"/>
    </row>
    <row r="98" spans="1:9">
      <c r="A98" s="27"/>
      <c r="B98" s="29"/>
      <c r="C98" s="11"/>
      <c r="D98" s="212"/>
      <c r="E98" s="212"/>
      <c r="F98" s="213"/>
      <c r="G98" s="182"/>
      <c r="I98" s="188"/>
    </row>
    <row r="99" spans="1:9">
      <c r="A99" s="30" t="s">
        <v>97</v>
      </c>
      <c r="B99" s="11" t="s">
        <v>98</v>
      </c>
      <c r="C99" s="19"/>
      <c r="D99" s="212"/>
      <c r="E99" s="212"/>
      <c r="F99" s="213"/>
      <c r="G99" s="182"/>
      <c r="I99" s="188"/>
    </row>
    <row r="100" spans="1:9">
      <c r="A100" s="30"/>
      <c r="B100" s="31">
        <v>1</v>
      </c>
      <c r="C100" s="28" t="s">
        <v>99</v>
      </c>
      <c r="D100" s="212">
        <f t="shared" ref="D100:E100" si="20">SUM(D101:D102)</f>
        <v>0</v>
      </c>
      <c r="E100" s="212">
        <f t="shared" si="20"/>
        <v>5114115</v>
      </c>
      <c r="F100" s="213">
        <f t="shared" si="12"/>
        <v>-5114115</v>
      </c>
      <c r="G100" s="182">
        <f t="shared" si="13"/>
        <v>-1</v>
      </c>
      <c r="I100" s="188"/>
    </row>
    <row r="101" spans="1:9">
      <c r="A101" s="30"/>
      <c r="B101" s="31"/>
      <c r="C101" s="14" t="s">
        <v>100</v>
      </c>
      <c r="D101" s="199">
        <f>+ROUND(+'CE Min'!D517,0)</f>
        <v>0</v>
      </c>
      <c r="E101" s="199">
        <f>+ROUND(+'CE Min'!E517,0)</f>
        <v>0</v>
      </c>
      <c r="F101" s="196">
        <f t="shared" si="12"/>
        <v>0</v>
      </c>
      <c r="G101" s="183" t="e">
        <f t="shared" si="13"/>
        <v>#DIV/0!</v>
      </c>
      <c r="I101" s="224"/>
    </row>
    <row r="102" spans="1:9">
      <c r="A102" s="30"/>
      <c r="B102" s="31"/>
      <c r="C102" s="14" t="s">
        <v>101</v>
      </c>
      <c r="D102" s="199">
        <f>+ROUND('CE Min'!D518,0)</f>
        <v>0</v>
      </c>
      <c r="E102" s="199">
        <f>+ROUND('CE Min'!E518,0)</f>
        <v>5114115</v>
      </c>
      <c r="F102" s="196">
        <f t="shared" si="12"/>
        <v>-5114115</v>
      </c>
      <c r="G102" s="183">
        <f t="shared" si="13"/>
        <v>-1</v>
      </c>
      <c r="I102" s="224"/>
    </row>
    <row r="103" spans="1:9">
      <c r="A103" s="30"/>
      <c r="B103" s="31">
        <v>2</v>
      </c>
      <c r="C103" s="11" t="s">
        <v>102</v>
      </c>
      <c r="D103" s="212">
        <f t="shared" ref="D103:E103" si="21">SUM(D104:D105)</f>
        <v>0</v>
      </c>
      <c r="E103" s="212">
        <f t="shared" si="21"/>
        <v>139572</v>
      </c>
      <c r="F103" s="213">
        <f t="shared" si="12"/>
        <v>-139572</v>
      </c>
      <c r="G103" s="182">
        <f t="shared" si="13"/>
        <v>-1</v>
      </c>
      <c r="I103" s="224"/>
    </row>
    <row r="104" spans="1:9">
      <c r="A104" s="30"/>
      <c r="B104" s="31"/>
      <c r="C104" s="14" t="s">
        <v>103</v>
      </c>
      <c r="D104" s="199">
        <f>+ROUND(+'CE Min'!D543,0)</f>
        <v>0</v>
      </c>
      <c r="E104" s="199">
        <f>+ROUND(+'CE Min'!E543,0)</f>
        <v>0</v>
      </c>
      <c r="F104" s="214">
        <f t="shared" si="12"/>
        <v>0</v>
      </c>
      <c r="G104" s="184" t="e">
        <f t="shared" si="13"/>
        <v>#DIV/0!</v>
      </c>
      <c r="I104" s="224"/>
    </row>
    <row r="105" spans="1:9">
      <c r="A105" s="30"/>
      <c r="B105" s="31"/>
      <c r="C105" s="14" t="s">
        <v>104</v>
      </c>
      <c r="D105" s="199">
        <f>+ROUND('CE Min'!D544,0)</f>
        <v>0</v>
      </c>
      <c r="E105" s="199">
        <f>+ROUND('CE Min'!E544,0)</f>
        <v>139572</v>
      </c>
      <c r="F105" s="214">
        <f t="shared" si="12"/>
        <v>-139572</v>
      </c>
      <c r="G105" s="184">
        <f t="shared" si="13"/>
        <v>-1</v>
      </c>
      <c r="I105" s="224"/>
    </row>
    <row r="106" spans="1:9">
      <c r="A106" s="249" t="s">
        <v>105</v>
      </c>
      <c r="B106" s="250"/>
      <c r="C106" s="250" t="s">
        <v>106</v>
      </c>
      <c r="D106" s="215">
        <f t="shared" ref="D106:E106" si="22">D100-D103</f>
        <v>0</v>
      </c>
      <c r="E106" s="215">
        <f t="shared" si="22"/>
        <v>4974543</v>
      </c>
      <c r="F106" s="216">
        <f t="shared" si="12"/>
        <v>-4974543</v>
      </c>
      <c r="G106" s="173">
        <f t="shared" si="13"/>
        <v>-1</v>
      </c>
      <c r="I106" s="188"/>
    </row>
    <row r="107" spans="1:9" ht="13.5" thickBot="1">
      <c r="A107" s="32"/>
      <c r="B107" s="33"/>
      <c r="C107" s="34"/>
      <c r="D107" s="217"/>
      <c r="E107" s="217"/>
      <c r="F107" s="218"/>
      <c r="G107" s="185"/>
      <c r="I107" s="188"/>
    </row>
    <row r="108" spans="1:9" ht="13.5" thickBot="1">
      <c r="A108" s="251" t="s">
        <v>107</v>
      </c>
      <c r="B108" s="252"/>
      <c r="C108" s="252"/>
      <c r="D108" s="219">
        <f t="shared" ref="D108:E108" si="23">D87+D92+D97+D106</f>
        <v>1050439</v>
      </c>
      <c r="E108" s="219">
        <f t="shared" si="23"/>
        <v>2564839</v>
      </c>
      <c r="F108" s="220">
        <f t="shared" si="12"/>
        <v>-1514400</v>
      </c>
      <c r="G108" s="174">
        <f t="shared" si="13"/>
        <v>-0.5904464178843194</v>
      </c>
      <c r="I108" s="188"/>
    </row>
    <row r="109" spans="1:9">
      <c r="A109" s="13"/>
      <c r="B109" s="17"/>
      <c r="C109" s="35"/>
      <c r="D109" s="221"/>
      <c r="E109" s="221"/>
      <c r="F109" s="214"/>
      <c r="G109" s="184"/>
      <c r="I109" s="224"/>
    </row>
    <row r="110" spans="1:9">
      <c r="A110" s="30" t="s">
        <v>108</v>
      </c>
      <c r="B110" s="11" t="s">
        <v>109</v>
      </c>
      <c r="C110" s="19"/>
      <c r="D110" s="212"/>
      <c r="E110" s="212"/>
      <c r="F110" s="213"/>
      <c r="G110" s="182"/>
      <c r="I110" s="188"/>
    </row>
    <row r="111" spans="1:9">
      <c r="A111" s="30"/>
      <c r="B111" s="31" t="s">
        <v>86</v>
      </c>
      <c r="C111" s="28" t="s">
        <v>110</v>
      </c>
      <c r="D111" s="212">
        <f t="shared" ref="D111:E111" si="24">SUM(D112:D115)</f>
        <v>1050439</v>
      </c>
      <c r="E111" s="212">
        <f t="shared" si="24"/>
        <v>941886</v>
      </c>
      <c r="F111" s="213">
        <f t="shared" si="12"/>
        <v>108553</v>
      </c>
      <c r="G111" s="182">
        <f t="shared" si="13"/>
        <v>0.11525067789520176</v>
      </c>
      <c r="I111" s="188"/>
    </row>
    <row r="112" spans="1:9">
      <c r="A112" s="13"/>
      <c r="B112" s="15"/>
      <c r="C112" s="14" t="s">
        <v>111</v>
      </c>
      <c r="D112" s="199">
        <f>+ROUND(+'CE Min'!D578,0)</f>
        <v>867320</v>
      </c>
      <c r="E112" s="199">
        <f>+ROUND(+'CE Min'!E578,0)</f>
        <v>708080</v>
      </c>
      <c r="F112" s="196">
        <f t="shared" si="12"/>
        <v>159240</v>
      </c>
      <c r="G112" s="183">
        <f t="shared" si="13"/>
        <v>0.22488984295559825</v>
      </c>
      <c r="I112" s="224"/>
    </row>
    <row r="113" spans="1:9">
      <c r="A113" s="13"/>
      <c r="B113" s="15"/>
      <c r="C113" s="14" t="s">
        <v>112</v>
      </c>
      <c r="D113" s="199">
        <f>+ROUND(+'CE Min'!D579,0)</f>
        <v>183119</v>
      </c>
      <c r="E113" s="199">
        <f>+ROUND(+'CE Min'!E579,0)</f>
        <v>233806</v>
      </c>
      <c r="F113" s="196">
        <f t="shared" si="12"/>
        <v>-50687</v>
      </c>
      <c r="G113" s="183">
        <f t="shared" si="13"/>
        <v>-0.21679084369092325</v>
      </c>
      <c r="I113" s="224"/>
    </row>
    <row r="114" spans="1:9">
      <c r="A114" s="13"/>
      <c r="B114" s="15"/>
      <c r="C114" s="14" t="s">
        <v>113</v>
      </c>
      <c r="D114" s="199">
        <f>+ROUND(+'CE Min'!D580,0)</f>
        <v>0</v>
      </c>
      <c r="E114" s="199">
        <f>+ROUND(+'CE Min'!E580,0)</f>
        <v>0</v>
      </c>
      <c r="F114" s="196">
        <f t="shared" si="12"/>
        <v>0</v>
      </c>
      <c r="G114" s="183" t="e">
        <f t="shared" si="13"/>
        <v>#DIV/0!</v>
      </c>
      <c r="I114" s="224"/>
    </row>
    <row r="115" spans="1:9">
      <c r="A115" s="13"/>
      <c r="B115" s="15"/>
      <c r="C115" s="14" t="s">
        <v>114</v>
      </c>
      <c r="D115" s="199">
        <f>+ROUND(+'CE Min'!D581,0)</f>
        <v>0</v>
      </c>
      <c r="E115" s="199">
        <f>+ROUND(+'CE Min'!E581,0)</f>
        <v>0</v>
      </c>
      <c r="F115" s="196">
        <f t="shared" si="12"/>
        <v>0</v>
      </c>
      <c r="G115" s="183" t="e">
        <f t="shared" si="13"/>
        <v>#DIV/0!</v>
      </c>
      <c r="I115" s="224"/>
    </row>
    <row r="116" spans="1:9">
      <c r="A116" s="30"/>
      <c r="B116" s="31" t="s">
        <v>88</v>
      </c>
      <c r="C116" s="11" t="s">
        <v>115</v>
      </c>
      <c r="D116" s="207">
        <f>+ROUND(+'CE Min'!D582,0)</f>
        <v>0</v>
      </c>
      <c r="E116" s="207">
        <f>+ROUND(+'CE Min'!E582,0)</f>
        <v>0</v>
      </c>
      <c r="F116" s="213">
        <f t="shared" si="12"/>
        <v>0</v>
      </c>
      <c r="G116" s="182" t="e">
        <f t="shared" si="13"/>
        <v>#DIV/0!</v>
      </c>
      <c r="I116" s="188"/>
    </row>
    <row r="117" spans="1:9">
      <c r="A117" s="30"/>
      <c r="B117" s="31" t="s">
        <v>116</v>
      </c>
      <c r="C117" s="36" t="s">
        <v>117</v>
      </c>
      <c r="D117" s="207">
        <f>+ROUND(+'CE Min'!D585,0)</f>
        <v>0</v>
      </c>
      <c r="E117" s="207">
        <f>+ROUND(+'CE Min'!E585,0)</f>
        <v>0</v>
      </c>
      <c r="F117" s="222">
        <f t="shared" si="12"/>
        <v>0</v>
      </c>
      <c r="G117" s="186" t="e">
        <f t="shared" si="13"/>
        <v>#DIV/0!</v>
      </c>
      <c r="I117" s="188"/>
    </row>
    <row r="118" spans="1:9">
      <c r="A118" s="249" t="s">
        <v>118</v>
      </c>
      <c r="B118" s="250"/>
      <c r="C118" s="250"/>
      <c r="D118" s="215">
        <f t="shared" ref="D118:E118" si="25">D111+D116+D117</f>
        <v>1050439</v>
      </c>
      <c r="E118" s="215">
        <f t="shared" si="25"/>
        <v>941886</v>
      </c>
      <c r="F118" s="216">
        <f t="shared" si="12"/>
        <v>108553</v>
      </c>
      <c r="G118" s="173">
        <f t="shared" si="13"/>
        <v>0.11525067789520176</v>
      </c>
      <c r="I118" s="188"/>
    </row>
    <row r="119" spans="1:9">
      <c r="A119" s="13"/>
      <c r="B119" s="17"/>
      <c r="C119" s="12"/>
      <c r="D119" s="214"/>
      <c r="E119" s="214"/>
      <c r="F119" s="214"/>
      <c r="G119" s="184"/>
    </row>
    <row r="120" spans="1:9" ht="13.5" thickBot="1">
      <c r="A120" s="37" t="s">
        <v>119</v>
      </c>
      <c r="B120" s="38"/>
      <c r="C120" s="39"/>
      <c r="D120" s="223">
        <f t="shared" ref="D120:E120" si="26">D108-D118</f>
        <v>0</v>
      </c>
      <c r="E120" s="223">
        <f t="shared" si="26"/>
        <v>1622953</v>
      </c>
      <c r="F120" s="223">
        <f t="shared" si="12"/>
        <v>-1622953</v>
      </c>
      <c r="G120" s="187">
        <f t="shared" si="13"/>
        <v>-1</v>
      </c>
    </row>
    <row r="122" spans="1:9">
      <c r="A122" s="40"/>
      <c r="B122" s="40"/>
      <c r="C122" s="40"/>
      <c r="D122" s="41"/>
      <c r="E122" s="41"/>
      <c r="F122" s="41"/>
      <c r="G122" s="331"/>
    </row>
    <row r="125" spans="1:9">
      <c r="C125" s="42"/>
      <c r="D125" s="41"/>
      <c r="E125" s="41"/>
      <c r="G125" s="332"/>
    </row>
    <row r="130" spans="7:7">
      <c r="G130" s="333"/>
    </row>
  </sheetData>
  <mergeCells count="2">
    <mergeCell ref="A4:C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0"/>
  <sheetViews>
    <sheetView topLeftCell="A566" workbookViewId="0">
      <selection activeCell="E598" sqref="E598"/>
    </sheetView>
  </sheetViews>
  <sheetFormatPr defaultColWidth="16.7109375" defaultRowHeight="12.75"/>
  <cols>
    <col min="1" max="1" width="8.5703125" customWidth="1"/>
    <col min="3" max="3" width="52" customWidth="1"/>
    <col min="4" max="5" width="21.85546875" bestFit="1" customWidth="1"/>
    <col min="6" max="6" width="23.85546875" customWidth="1"/>
    <col min="7" max="7" width="5" customWidth="1"/>
    <col min="8" max="8" width="4.7109375" customWidth="1"/>
    <col min="9" max="9" width="5.140625" customWidth="1"/>
    <col min="10" max="10" width="5.5703125" customWidth="1"/>
    <col min="11" max="11" width="7" customWidth="1"/>
    <col min="12" max="12" width="7.28515625" customWidth="1"/>
    <col min="13" max="13" width="6.140625" customWidth="1"/>
    <col min="14" max="14" width="8.5703125" hidden="1" customWidth="1"/>
    <col min="15" max="15" width="16.7109375" hidden="1" customWidth="1"/>
    <col min="16" max="16" width="1.28515625" customWidth="1"/>
    <col min="17" max="17" width="16.7109375" hidden="1" customWidth="1"/>
    <col min="18" max="18" width="4.7109375" customWidth="1"/>
    <col min="19" max="19" width="3.85546875" customWidth="1"/>
    <col min="20" max="20" width="3" customWidth="1"/>
    <col min="21" max="21" width="3.140625" customWidth="1"/>
    <col min="22" max="22" width="4" customWidth="1"/>
    <col min="23" max="23" width="2.42578125" customWidth="1"/>
    <col min="24" max="24" width="2" customWidth="1"/>
    <col min="25" max="25" width="3.85546875" customWidth="1"/>
    <col min="26" max="26" width="1.28515625" customWidth="1"/>
    <col min="27" max="27" width="3.42578125" customWidth="1"/>
    <col min="28" max="28" width="2.7109375" customWidth="1"/>
    <col min="29" max="29" width="0.85546875" customWidth="1"/>
  </cols>
  <sheetData>
    <row r="1" spans="1:31" s="50" customFormat="1" ht="15" customHeight="1">
      <c r="A1" s="47" t="s">
        <v>1223</v>
      </c>
      <c r="B1" s="48"/>
      <c r="C1" s="49"/>
      <c r="D1" s="49"/>
      <c r="E1" s="49"/>
      <c r="F1" s="338"/>
      <c r="Z1" s="51"/>
      <c r="AA1" s="52" t="s">
        <v>1224</v>
      </c>
      <c r="AB1" s="52"/>
      <c r="AC1" s="53"/>
      <c r="AD1" s="54"/>
    </row>
    <row r="2" spans="1:31" s="50" customFormat="1" ht="15.95" customHeight="1" thickBot="1">
      <c r="A2" s="48"/>
      <c r="B2" s="48"/>
      <c r="C2" s="49"/>
      <c r="D2" s="49"/>
      <c r="E2" s="49"/>
      <c r="F2" s="338"/>
      <c r="Z2" s="55"/>
      <c r="AA2" s="56"/>
      <c r="AB2" s="56"/>
      <c r="AC2" s="57"/>
      <c r="AD2" s="54"/>
    </row>
    <row r="3" spans="1:31" s="50" customFormat="1" ht="18">
      <c r="A3" s="58" t="s">
        <v>1225</v>
      </c>
      <c r="B3" s="48"/>
      <c r="C3" s="49"/>
      <c r="D3" s="49"/>
      <c r="E3" s="49"/>
      <c r="F3" s="338"/>
      <c r="AD3" s="54"/>
    </row>
    <row r="4" spans="1:31" s="50" customFormat="1" ht="18">
      <c r="A4" s="58" t="s">
        <v>1226</v>
      </c>
      <c r="B4" s="48"/>
      <c r="C4" s="49"/>
      <c r="D4" s="49"/>
      <c r="E4" s="49"/>
      <c r="F4" s="338"/>
      <c r="AD4" s="54"/>
    </row>
    <row r="5" spans="1:31" s="50" customFormat="1" ht="18">
      <c r="A5" s="48"/>
      <c r="B5" s="48"/>
      <c r="C5" s="49"/>
      <c r="D5" s="49"/>
      <c r="E5" s="49"/>
      <c r="F5" s="338"/>
      <c r="AD5" s="54"/>
    </row>
    <row r="6" spans="1:31" s="50" customFormat="1" ht="76.5" customHeight="1">
      <c r="A6" s="59" t="s">
        <v>1227</v>
      </c>
      <c r="B6" s="48"/>
      <c r="C6" s="60"/>
      <c r="D6" s="60"/>
      <c r="E6" s="60"/>
      <c r="F6" s="339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  <c r="AE6" s="63"/>
    </row>
    <row r="7" spans="1:31" s="50" customFormat="1" ht="21" customHeight="1" thickBot="1">
      <c r="A7" s="64"/>
      <c r="B7" s="65"/>
      <c r="C7" s="65"/>
      <c r="D7" s="65"/>
      <c r="E7" s="65"/>
      <c r="F7" s="34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2"/>
      <c r="AE7" s="63"/>
    </row>
    <row r="8" spans="1:31" s="50" customFormat="1" ht="18.75" thickBot="1">
      <c r="A8" s="67" t="s">
        <v>1228</v>
      </c>
      <c r="B8" s="68"/>
      <c r="C8" s="341"/>
      <c r="D8" s="341"/>
      <c r="E8" s="341"/>
      <c r="F8" s="238"/>
      <c r="G8" s="238"/>
      <c r="H8" s="238"/>
      <c r="I8" s="238"/>
      <c r="J8" s="69"/>
      <c r="K8" s="66"/>
      <c r="L8" s="342" t="s">
        <v>1957</v>
      </c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69"/>
      <c r="AD8" s="62"/>
      <c r="AE8" s="63"/>
    </row>
    <row r="9" spans="1:31" s="50" customFormat="1" ht="18">
      <c r="A9" s="70"/>
      <c r="B9" s="71"/>
      <c r="C9" s="343"/>
      <c r="D9" s="343"/>
      <c r="E9" s="343"/>
      <c r="F9" s="72"/>
      <c r="G9" s="72"/>
      <c r="H9" s="72"/>
      <c r="I9" s="72"/>
      <c r="J9" s="73"/>
      <c r="K9" s="66"/>
      <c r="L9" s="34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3"/>
      <c r="AD9" s="62"/>
      <c r="AE9" s="63"/>
    </row>
    <row r="10" spans="1:31" s="50" customFormat="1" ht="18">
      <c r="A10" s="74" t="s">
        <v>1229</v>
      </c>
      <c r="B10" s="351">
        <v>60</v>
      </c>
      <c r="C10" s="352" t="s">
        <v>1963</v>
      </c>
      <c r="D10" s="358"/>
      <c r="E10" s="358"/>
      <c r="F10" s="64" t="s">
        <v>1958</v>
      </c>
      <c r="G10" s="75"/>
      <c r="H10" s="75"/>
      <c r="I10" s="75"/>
      <c r="J10" s="412"/>
      <c r="K10" s="66"/>
      <c r="L10" s="345" t="s">
        <v>1959</v>
      </c>
      <c r="M10" s="77"/>
      <c r="N10" s="77"/>
      <c r="O10" s="77"/>
      <c r="P10" s="77"/>
      <c r="Q10" s="64"/>
      <c r="R10" s="64"/>
      <c r="S10" s="75"/>
      <c r="T10" s="75"/>
      <c r="U10" s="75"/>
      <c r="V10" s="75"/>
      <c r="W10" s="64"/>
      <c r="X10" s="64"/>
      <c r="Y10" s="64"/>
      <c r="Z10" s="64"/>
      <c r="AA10" s="64"/>
      <c r="AB10" s="64"/>
      <c r="AC10" s="76"/>
      <c r="AD10" s="62"/>
      <c r="AE10" s="63"/>
    </row>
    <row r="11" spans="1:31" s="50" customFormat="1" ht="18">
      <c r="A11" s="74"/>
      <c r="B11" s="78"/>
      <c r="C11" s="346"/>
      <c r="D11" s="346"/>
      <c r="E11" s="346"/>
      <c r="F11" s="64"/>
      <c r="G11" s="64"/>
      <c r="H11" s="64"/>
      <c r="I11" s="64"/>
      <c r="J11" s="76"/>
      <c r="K11" s="66"/>
      <c r="L11" s="347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76"/>
      <c r="AD11" s="62"/>
      <c r="AE11" s="63"/>
    </row>
    <row r="12" spans="1:31" s="50" customFormat="1" ht="18">
      <c r="A12" s="74"/>
      <c r="B12" s="78"/>
      <c r="C12" s="346"/>
      <c r="D12" s="346"/>
      <c r="E12" s="346"/>
      <c r="F12" s="64"/>
      <c r="G12" s="64"/>
      <c r="H12" s="64"/>
      <c r="I12" s="64"/>
      <c r="J12" s="76"/>
      <c r="K12" s="66"/>
      <c r="L12" s="345" t="s">
        <v>1960</v>
      </c>
      <c r="M12" s="77"/>
      <c r="N12" s="77"/>
      <c r="O12" s="77"/>
      <c r="P12" s="77"/>
      <c r="Q12" s="77"/>
      <c r="R12" s="64">
        <v>1</v>
      </c>
      <c r="S12" s="75"/>
      <c r="T12" s="64"/>
      <c r="U12" s="64">
        <v>2</v>
      </c>
      <c r="V12" s="75"/>
      <c r="W12" s="64"/>
      <c r="X12" s="64">
        <v>3</v>
      </c>
      <c r="Y12" s="75"/>
      <c r="Z12" s="64"/>
      <c r="AA12" s="64">
        <v>4</v>
      </c>
      <c r="AB12" s="75"/>
      <c r="AC12" s="76"/>
      <c r="AD12" s="62"/>
      <c r="AE12" s="63"/>
    </row>
    <row r="13" spans="1:31" s="50" customFormat="1" ht="18">
      <c r="A13" s="74"/>
      <c r="B13" s="78"/>
      <c r="C13" s="346"/>
      <c r="D13" s="346"/>
      <c r="E13" s="346"/>
      <c r="F13" s="64"/>
      <c r="G13" s="64"/>
      <c r="H13" s="64"/>
      <c r="I13" s="64"/>
      <c r="J13" s="76"/>
      <c r="K13" s="66"/>
      <c r="L13" s="347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76"/>
      <c r="AD13" s="62"/>
      <c r="AE13" s="63"/>
    </row>
    <row r="14" spans="1:31" s="50" customFormat="1" ht="18">
      <c r="A14" s="74"/>
      <c r="B14" s="78"/>
      <c r="C14" s="346"/>
      <c r="D14" s="346"/>
      <c r="E14" s="346"/>
      <c r="F14" s="64"/>
      <c r="G14" s="64"/>
      <c r="H14" s="64"/>
      <c r="I14" s="64"/>
      <c r="J14" s="76"/>
      <c r="K14" s="66"/>
      <c r="L14" s="345" t="s">
        <v>1961</v>
      </c>
      <c r="M14" s="77"/>
      <c r="N14" s="77"/>
      <c r="O14" s="77"/>
      <c r="P14" s="77"/>
      <c r="Q14" s="77"/>
      <c r="R14" s="64"/>
      <c r="S14" s="75"/>
      <c r="T14" s="64"/>
      <c r="U14" s="64"/>
      <c r="V14" s="64"/>
      <c r="W14" s="77"/>
      <c r="X14" s="77"/>
      <c r="Y14" s="77"/>
      <c r="Z14" s="79" t="s">
        <v>1230</v>
      </c>
      <c r="AA14" s="64"/>
      <c r="AB14" s="75"/>
      <c r="AC14" s="76"/>
      <c r="AD14" s="62"/>
      <c r="AE14" s="63"/>
    </row>
    <row r="15" spans="1:31" s="50" customFormat="1" ht="18.75" thickBot="1">
      <c r="A15" s="80"/>
      <c r="B15" s="81"/>
      <c r="C15" s="348"/>
      <c r="D15" s="348"/>
      <c r="E15" s="348"/>
      <c r="F15" s="82"/>
      <c r="G15" s="82"/>
      <c r="H15" s="82"/>
      <c r="I15" s="82"/>
      <c r="J15" s="83"/>
      <c r="K15" s="66"/>
      <c r="L15" s="349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62"/>
      <c r="AE15" s="63"/>
    </row>
    <row r="16" spans="1:31" s="50" customFormat="1" ht="18">
      <c r="B16" s="78"/>
      <c r="C16" s="78"/>
      <c r="D16" s="78"/>
      <c r="E16" s="78"/>
      <c r="F16" s="346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2"/>
      <c r="AE16" s="63"/>
    </row>
    <row r="17" spans="1:31" s="50" customFormat="1" ht="18.75" thickBot="1">
      <c r="B17" s="78"/>
      <c r="C17" s="78"/>
      <c r="D17" s="78"/>
      <c r="E17" s="78"/>
      <c r="F17" s="34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2"/>
      <c r="AE17" s="63"/>
    </row>
    <row r="18" spans="1:31" s="50" customFormat="1" ht="15.95" customHeight="1" thickBot="1">
      <c r="A18" s="421" t="s">
        <v>1231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3"/>
      <c r="AC18" s="62"/>
      <c r="AD18" s="63"/>
    </row>
    <row r="19" spans="1:31" s="50" customFormat="1" ht="15">
      <c r="A19" s="84"/>
      <c r="B19" s="85"/>
      <c r="C19" s="85"/>
      <c r="D19" s="85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350"/>
      <c r="AC19" s="62"/>
      <c r="AD19" s="63"/>
    </row>
    <row r="20" spans="1:31" s="50" customFormat="1" ht="15">
      <c r="A20" s="87"/>
      <c r="B20" s="78"/>
      <c r="C20" s="78"/>
      <c r="D20" s="78"/>
      <c r="E20" s="78"/>
      <c r="F20" s="64"/>
      <c r="G20" s="79"/>
      <c r="H20" s="79" t="s">
        <v>1962</v>
      </c>
      <c r="I20" s="75"/>
      <c r="J20" s="64"/>
      <c r="K20" s="79" t="s">
        <v>1232</v>
      </c>
      <c r="L20" s="75"/>
      <c r="M20" s="8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76"/>
      <c r="AC20" s="62"/>
      <c r="AD20" s="63"/>
    </row>
    <row r="21" spans="1:31" s="50" customFormat="1" ht="15.75" thickBot="1">
      <c r="A21" s="89"/>
      <c r="B21" s="81"/>
      <c r="C21" s="81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62"/>
      <c r="AD21" s="63"/>
    </row>
    <row r="22" spans="1:31" ht="15.75" thickBot="1">
      <c r="A22" s="90"/>
      <c r="B22" s="91"/>
      <c r="C22" s="91"/>
      <c r="D22" s="91"/>
      <c r="E22" s="91"/>
      <c r="F22" s="90"/>
      <c r="G22" s="90"/>
      <c r="H22" s="90"/>
      <c r="I22" s="90"/>
      <c r="J22" s="90"/>
      <c r="K22" s="90"/>
      <c r="L22" s="90"/>
      <c r="M22" s="90"/>
      <c r="N22" s="90"/>
      <c r="Z22" s="92"/>
    </row>
    <row r="23" spans="1:31" s="261" customFormat="1" ht="66" customHeight="1" thickBot="1">
      <c r="A23" s="225" t="s">
        <v>1233</v>
      </c>
      <c r="B23" s="93" t="s">
        <v>1234</v>
      </c>
      <c r="C23" s="328" t="s">
        <v>1235</v>
      </c>
      <c r="D23" s="259" t="s">
        <v>3638</v>
      </c>
      <c r="E23" s="259" t="s">
        <v>3639</v>
      </c>
      <c r="F23" s="413" t="s">
        <v>3634</v>
      </c>
      <c r="G23" s="95"/>
      <c r="H23" s="260"/>
      <c r="I23" s="94"/>
      <c r="J23" s="94"/>
      <c r="K23" s="94"/>
      <c r="L23" s="94"/>
      <c r="M23" s="94"/>
      <c r="N23" s="94"/>
      <c r="O23" s="94"/>
      <c r="P23" s="94"/>
      <c r="Q23"/>
      <c r="R23"/>
      <c r="S23"/>
      <c r="T23"/>
      <c r="U23"/>
      <c r="V23"/>
      <c r="W23"/>
      <c r="X23"/>
      <c r="Y23"/>
      <c r="Z23"/>
      <c r="AA23"/>
      <c r="AB23" s="95"/>
      <c r="AC23" s="95"/>
      <c r="AE23" s="262"/>
    </row>
    <row r="24" spans="1:31" ht="18.75">
      <c r="A24" s="226"/>
      <c r="B24" s="135"/>
      <c r="C24" s="136" t="s">
        <v>1832</v>
      </c>
      <c r="D24" s="137"/>
      <c r="E24" s="137"/>
      <c r="F24" s="137"/>
      <c r="G24" s="62"/>
      <c r="H24" s="241"/>
    </row>
    <row r="25" spans="1:31" ht="18.75">
      <c r="A25" s="227"/>
      <c r="B25" s="138" t="s">
        <v>1236</v>
      </c>
      <c r="C25" s="139" t="s">
        <v>1237</v>
      </c>
      <c r="D25" s="140">
        <f t="shared" ref="D25:E25" si="0">(D26+D35+D50+D55)</f>
        <v>47390834.789999999</v>
      </c>
      <c r="E25" s="140">
        <f t="shared" si="0"/>
        <v>56410662.509999998</v>
      </c>
      <c r="F25" s="140">
        <f>+D25-E25</f>
        <v>-9019827.7199999988</v>
      </c>
      <c r="G25" s="62" t="s">
        <v>1838</v>
      </c>
      <c r="H25" s="241"/>
      <c r="K25" s="96"/>
    </row>
    <row r="26" spans="1:31" ht="25.5">
      <c r="A26" s="228"/>
      <c r="B26" s="133" t="s">
        <v>1238</v>
      </c>
      <c r="C26" s="134" t="s">
        <v>1239</v>
      </c>
      <c r="D26" s="132">
        <f t="shared" ref="D26:E26" si="1">+D27+D34</f>
        <v>40163782.530000001</v>
      </c>
      <c r="E26" s="132">
        <f t="shared" si="1"/>
        <v>47627430.469999999</v>
      </c>
      <c r="F26" s="132">
        <f t="shared" ref="F26:F89" si="2">+D26-E26</f>
        <v>-7463647.9399999976</v>
      </c>
      <c r="G26" s="62" t="s">
        <v>1838</v>
      </c>
      <c r="H26" s="241"/>
      <c r="I26" s="100"/>
      <c r="K26" s="96"/>
      <c r="M26" s="100"/>
    </row>
    <row r="27" spans="1:31" ht="25.5">
      <c r="A27" s="227"/>
      <c r="B27" s="144" t="s">
        <v>122</v>
      </c>
      <c r="C27" s="145" t="s">
        <v>1240</v>
      </c>
      <c r="D27" s="146">
        <f t="shared" ref="D27:E27" si="3">+D28+D29+D30+D33</f>
        <v>40163782.530000001</v>
      </c>
      <c r="E27" s="146">
        <f t="shared" si="3"/>
        <v>47627430.469999999</v>
      </c>
      <c r="F27" s="146">
        <f t="shared" si="2"/>
        <v>-7463647.9399999976</v>
      </c>
      <c r="G27" s="62" t="s">
        <v>1838</v>
      </c>
      <c r="H27" s="241"/>
      <c r="I27" s="100"/>
      <c r="K27" s="96"/>
      <c r="M27" s="100"/>
    </row>
    <row r="28" spans="1:31" ht="18.75">
      <c r="A28" s="227"/>
      <c r="B28" s="105" t="s">
        <v>123</v>
      </c>
      <c r="C28" s="106" t="s">
        <v>1241</v>
      </c>
      <c r="D28" s="99">
        <f>ROUND('Alimentazione CE Ricavi'!E7,2)</f>
        <v>6236453.4400000004</v>
      </c>
      <c r="E28" s="99">
        <f>ROUND('Alimentazione CE Ricavi'!H7,2)</f>
        <v>20429851.469999999</v>
      </c>
      <c r="F28" s="99">
        <f t="shared" si="2"/>
        <v>-14193398.029999997</v>
      </c>
      <c r="G28" s="62"/>
      <c r="H28" s="241"/>
      <c r="I28" s="100"/>
      <c r="K28" s="96"/>
      <c r="M28" s="100"/>
    </row>
    <row r="29" spans="1:31" ht="18.75">
      <c r="A29" s="227"/>
      <c r="B29" s="105" t="s">
        <v>125</v>
      </c>
      <c r="C29" s="106" t="s">
        <v>1242</v>
      </c>
      <c r="D29" s="99">
        <f>ROUND('Alimentazione CE Ricavi'!E9,2)</f>
        <v>17386129.09</v>
      </c>
      <c r="E29" s="99">
        <f>ROUND('Alimentazione CE Ricavi'!H9,2)</f>
        <v>24416579</v>
      </c>
      <c r="F29" s="99">
        <f t="shared" si="2"/>
        <v>-7030449.9100000001</v>
      </c>
      <c r="G29" s="62"/>
      <c r="H29" s="241"/>
      <c r="I29" s="100"/>
      <c r="K29" s="96"/>
      <c r="M29" s="100"/>
    </row>
    <row r="30" spans="1:31" ht="18.75">
      <c r="A30" s="227"/>
      <c r="B30" s="147" t="s">
        <v>126</v>
      </c>
      <c r="C30" s="148" t="s">
        <v>1243</v>
      </c>
      <c r="D30" s="149">
        <f t="shared" ref="D30:E30" si="4">+D31+D32</f>
        <v>16541200</v>
      </c>
      <c r="E30" s="149">
        <f t="shared" si="4"/>
        <v>2781000</v>
      </c>
      <c r="F30" s="149">
        <f t="shared" si="2"/>
        <v>13760200</v>
      </c>
      <c r="G30" s="62" t="s">
        <v>1838</v>
      </c>
      <c r="H30" s="241"/>
      <c r="I30" s="100"/>
      <c r="K30" s="96"/>
      <c r="M30" s="100"/>
    </row>
    <row r="31" spans="1:31" ht="18.75">
      <c r="A31" s="227"/>
      <c r="B31" s="107" t="s">
        <v>128</v>
      </c>
      <c r="C31" s="108" t="s">
        <v>1244</v>
      </c>
      <c r="D31" s="99">
        <f>ROUND('Alimentazione CE Ricavi'!E12,)</f>
        <v>0</v>
      </c>
      <c r="E31" s="99">
        <f>ROUND('Alimentazione CE Ricavi'!H12,)</f>
        <v>0</v>
      </c>
      <c r="F31" s="99">
        <f t="shared" si="2"/>
        <v>0</v>
      </c>
      <c r="G31" s="62"/>
      <c r="H31" s="241"/>
      <c r="I31" s="100"/>
      <c r="K31" s="96"/>
      <c r="M31" s="100"/>
    </row>
    <row r="32" spans="1:31" ht="18.75">
      <c r="A32" s="227"/>
      <c r="B32" s="107" t="s">
        <v>130</v>
      </c>
      <c r="C32" s="108" t="s">
        <v>1245</v>
      </c>
      <c r="D32" s="99">
        <f>+ROUND('Alimentazione CE Ricavi'!E14,2)</f>
        <v>16541200</v>
      </c>
      <c r="E32" s="99">
        <f>+ROUND('Alimentazione CE Ricavi'!H14,2)</f>
        <v>2781000</v>
      </c>
      <c r="F32" s="99">
        <f t="shared" si="2"/>
        <v>13760200</v>
      </c>
      <c r="G32" s="62"/>
      <c r="H32" s="241"/>
      <c r="I32" s="100"/>
      <c r="K32" s="96"/>
      <c r="M32" s="100"/>
    </row>
    <row r="33" spans="1:13" ht="25.5">
      <c r="A33" s="227"/>
      <c r="B33" s="105" t="s">
        <v>132</v>
      </c>
      <c r="C33" s="106" t="s">
        <v>1246</v>
      </c>
      <c r="D33" s="99">
        <f>ROUND('Alimentazione CE Ricavi'!E16,2)</f>
        <v>0</v>
      </c>
      <c r="E33" s="99">
        <f>ROUND('Alimentazione CE Ricavi'!H16,2)</f>
        <v>0</v>
      </c>
      <c r="F33" s="99">
        <f t="shared" si="2"/>
        <v>0</v>
      </c>
      <c r="G33" s="62"/>
      <c r="H33" s="241"/>
      <c r="I33" s="100"/>
      <c r="K33" s="96"/>
      <c r="M33" s="100"/>
    </row>
    <row r="34" spans="1:13" ht="25.5">
      <c r="A34" s="227"/>
      <c r="B34" s="144" t="s">
        <v>133</v>
      </c>
      <c r="C34" s="145" t="s">
        <v>1247</v>
      </c>
      <c r="D34" s="146">
        <f>ROUND('Alimentazione CE Ricavi'!E18,2)</f>
        <v>0</v>
      </c>
      <c r="E34" s="146">
        <f>ROUND('Alimentazione CE Ricavi'!H18,2)</f>
        <v>0</v>
      </c>
      <c r="F34" s="146">
        <f t="shared" si="2"/>
        <v>0</v>
      </c>
      <c r="G34" s="62"/>
      <c r="H34" s="241"/>
      <c r="I34" s="100"/>
      <c r="K34" s="96"/>
      <c r="M34" s="100"/>
    </row>
    <row r="35" spans="1:13" ht="18.75">
      <c r="A35" s="227"/>
      <c r="B35" s="133" t="s">
        <v>135</v>
      </c>
      <c r="C35" s="134" t="s">
        <v>1248</v>
      </c>
      <c r="D35" s="132">
        <f t="shared" ref="D35:E35" si="5">+D36+D41+D44</f>
        <v>7227052.2599999998</v>
      </c>
      <c r="E35" s="132">
        <f t="shared" si="5"/>
        <v>8783232.040000001</v>
      </c>
      <c r="F35" s="132">
        <f t="shared" si="2"/>
        <v>-1556179.7800000012</v>
      </c>
      <c r="G35" s="62" t="s">
        <v>1838</v>
      </c>
      <c r="H35" s="241"/>
      <c r="I35" s="100"/>
      <c r="K35" s="96"/>
      <c r="M35" s="100"/>
    </row>
    <row r="36" spans="1:13" ht="18.75">
      <c r="A36" s="227"/>
      <c r="B36" s="144" t="s">
        <v>136</v>
      </c>
      <c r="C36" s="145" t="s">
        <v>1249</v>
      </c>
      <c r="D36" s="146">
        <f t="shared" ref="D36:E36" si="6">+D37+D38+D39+D40</f>
        <v>7227052.2599999998</v>
      </c>
      <c r="E36" s="146">
        <f t="shared" si="6"/>
        <v>6939996.7300000004</v>
      </c>
      <c r="F36" s="146">
        <f t="shared" si="2"/>
        <v>287055.52999999933</v>
      </c>
      <c r="G36" s="62" t="s">
        <v>1838</v>
      </c>
      <c r="H36" s="241"/>
      <c r="I36" s="100"/>
      <c r="K36" s="96"/>
      <c r="M36" s="100"/>
    </row>
    <row r="37" spans="1:13" ht="25.5">
      <c r="A37" s="227"/>
      <c r="B37" s="105" t="s">
        <v>137</v>
      </c>
      <c r="C37" s="106" t="s">
        <v>1250</v>
      </c>
      <c r="D37" s="99">
        <f>ROUND(('Alimentazione CE Ricavi'!E22+'Alimentazione CE Ricavi'!E23+'Alimentazione CE Ricavi'!E24+'Alimentazione CE Ricavi'!E25+'Alimentazione CE Ricavi'!E26+'Alimentazione CE Ricavi'!E27),2)</f>
        <v>7227052.2599999998</v>
      </c>
      <c r="E37" s="99">
        <f>ROUND(('Alimentazione CE Ricavi'!H22+'Alimentazione CE Ricavi'!H23+'Alimentazione CE Ricavi'!H24+'Alimentazione CE Ricavi'!H25+'Alimentazione CE Ricavi'!H26+'Alimentazione CE Ricavi'!H27),2)</f>
        <v>6939996.7300000004</v>
      </c>
      <c r="F37" s="99">
        <f t="shared" si="2"/>
        <v>287055.52999999933</v>
      </c>
      <c r="G37" s="62"/>
      <c r="H37" s="241"/>
      <c r="I37" s="100"/>
      <c r="K37" s="96"/>
      <c r="M37" s="100"/>
    </row>
    <row r="38" spans="1:13" ht="38.25">
      <c r="A38" s="227"/>
      <c r="B38" s="105" t="s">
        <v>144</v>
      </c>
      <c r="C38" s="106" t="s">
        <v>1839</v>
      </c>
      <c r="D38" s="99">
        <f>ROUND('Alimentazione CE Ricavi'!E29,2)</f>
        <v>0</v>
      </c>
      <c r="E38" s="99">
        <f>ROUND('Alimentazione CE Ricavi'!H29,2)</f>
        <v>0</v>
      </c>
      <c r="F38" s="99">
        <f t="shared" si="2"/>
        <v>0</v>
      </c>
      <c r="G38" s="62"/>
      <c r="H38" s="241"/>
      <c r="I38" s="100"/>
      <c r="K38" s="96"/>
      <c r="M38" s="100"/>
    </row>
    <row r="39" spans="1:13" ht="38.25">
      <c r="A39" s="227"/>
      <c r="B39" s="105" t="s">
        <v>145</v>
      </c>
      <c r="C39" s="106" t="s">
        <v>1840</v>
      </c>
      <c r="D39" s="99">
        <f>ROUND('Alimentazione CE Ricavi'!E31,2)</f>
        <v>0</v>
      </c>
      <c r="E39" s="99">
        <f>ROUND('Alimentazione CE Ricavi'!H31,2)</f>
        <v>0</v>
      </c>
      <c r="F39" s="99">
        <f t="shared" si="2"/>
        <v>0</v>
      </c>
      <c r="G39" s="62"/>
      <c r="H39" s="241"/>
      <c r="I39" s="100"/>
      <c r="K39" s="96"/>
      <c r="M39" s="100"/>
    </row>
    <row r="40" spans="1:13" ht="25.5">
      <c r="A40" s="227"/>
      <c r="B40" s="105" t="s">
        <v>147</v>
      </c>
      <c r="C40" s="106" t="s">
        <v>1251</v>
      </c>
      <c r="D40" s="99">
        <f>ROUND('Alimentazione CE Ricavi'!E33,2)</f>
        <v>0</v>
      </c>
      <c r="E40" s="99">
        <f>ROUND('Alimentazione CE Ricavi'!H33,2)</f>
        <v>0</v>
      </c>
      <c r="F40" s="99">
        <f t="shared" si="2"/>
        <v>0</v>
      </c>
      <c r="G40" s="62"/>
      <c r="H40" s="241"/>
      <c r="I40" s="100"/>
      <c r="K40" s="96"/>
      <c r="M40" s="100"/>
    </row>
    <row r="41" spans="1:13" ht="25.5">
      <c r="A41" s="227"/>
      <c r="B41" s="144" t="s">
        <v>148</v>
      </c>
      <c r="C41" s="145" t="s">
        <v>1252</v>
      </c>
      <c r="D41" s="146">
        <f>+D42+D43</f>
        <v>0</v>
      </c>
      <c r="E41" s="146">
        <f t="shared" ref="E41" si="7">+E42+E43</f>
        <v>0</v>
      </c>
      <c r="F41" s="146">
        <f t="shared" si="2"/>
        <v>0</v>
      </c>
      <c r="G41" s="62" t="s">
        <v>1838</v>
      </c>
      <c r="H41" s="241"/>
      <c r="I41" s="100"/>
      <c r="K41" s="96"/>
      <c r="M41" s="100"/>
    </row>
    <row r="42" spans="1:13" ht="25.5">
      <c r="A42" s="227" t="s">
        <v>1253</v>
      </c>
      <c r="B42" s="105" t="s">
        <v>150</v>
      </c>
      <c r="C42" s="106" t="s">
        <v>1254</v>
      </c>
      <c r="D42" s="99">
        <f>ROUND('Alimentazione CE Ricavi'!E36,2)</f>
        <v>0</v>
      </c>
      <c r="E42" s="99">
        <f>ROUND('Alimentazione CE Ricavi'!H36,2)</f>
        <v>0</v>
      </c>
      <c r="F42" s="99">
        <f t="shared" si="2"/>
        <v>0</v>
      </c>
      <c r="G42" s="62"/>
      <c r="H42" s="241"/>
      <c r="I42" s="100"/>
      <c r="K42" s="96"/>
      <c r="M42" s="100"/>
    </row>
    <row r="43" spans="1:13" ht="25.5">
      <c r="A43" s="227" t="s">
        <v>1253</v>
      </c>
      <c r="B43" s="105" t="s">
        <v>152</v>
      </c>
      <c r="C43" s="106" t="s">
        <v>1255</v>
      </c>
      <c r="D43" s="99">
        <f>ROUND('Alimentazione CE Ricavi'!E38,2)</f>
        <v>0</v>
      </c>
      <c r="E43" s="99">
        <f>ROUND('Alimentazione CE Ricavi'!H38,2)</f>
        <v>0</v>
      </c>
      <c r="F43" s="99">
        <f t="shared" si="2"/>
        <v>0</v>
      </c>
      <c r="G43" s="62"/>
      <c r="H43" s="241"/>
      <c r="I43" s="100"/>
      <c r="K43" s="96"/>
      <c r="M43" s="100"/>
    </row>
    <row r="44" spans="1:13" ht="25.5">
      <c r="A44" s="229"/>
      <c r="B44" s="144" t="s">
        <v>153</v>
      </c>
      <c r="C44" s="145" t="s">
        <v>1256</v>
      </c>
      <c r="D44" s="146">
        <f t="shared" ref="D44:E44" si="8">+D45+D46+D47+D48+D49</f>
        <v>0</v>
      </c>
      <c r="E44" s="146">
        <f t="shared" si="8"/>
        <v>1843235.31</v>
      </c>
      <c r="F44" s="146">
        <f t="shared" si="2"/>
        <v>-1843235.31</v>
      </c>
      <c r="G44" s="62" t="s">
        <v>1838</v>
      </c>
      <c r="H44" s="241"/>
      <c r="I44" s="100"/>
      <c r="K44" s="96"/>
      <c r="M44" s="100"/>
    </row>
    <row r="45" spans="1:13" ht="18.75">
      <c r="A45" s="229"/>
      <c r="B45" s="105" t="s">
        <v>155</v>
      </c>
      <c r="C45" s="106" t="s">
        <v>1257</v>
      </c>
      <c r="D45" s="99">
        <f>ROUND('Alimentazione CE Ricavi'!E41,2)</f>
        <v>0</v>
      </c>
      <c r="E45" s="99">
        <f>ROUND('Alimentazione CE Ricavi'!H41,2)</f>
        <v>459832.11</v>
      </c>
      <c r="F45" s="99">
        <f t="shared" si="2"/>
        <v>-459832.11</v>
      </c>
      <c r="G45" s="355"/>
      <c r="H45" s="241"/>
      <c r="I45" s="100"/>
      <c r="K45" s="96"/>
      <c r="M45" s="100"/>
    </row>
    <row r="46" spans="1:13" ht="25.5">
      <c r="A46" s="229"/>
      <c r="B46" s="105" t="s">
        <v>156</v>
      </c>
      <c r="C46" s="106" t="s">
        <v>1258</v>
      </c>
      <c r="D46" s="99">
        <f>ROUND(('Alimentazione CE Ricavi'!E43+'Alimentazione CE Ricavi'!E44+'Alimentazione CE Ricavi'!E45+'Alimentazione CE Ricavi'!E46+'Alimentazione CE Ricavi'!E47+'Alimentazione CE Ricavi'!E48),2)</f>
        <v>0</v>
      </c>
      <c r="E46" s="99">
        <f>ROUND(('Alimentazione CE Ricavi'!H43+'Alimentazione CE Ricavi'!H44+'Alimentazione CE Ricavi'!H45+'Alimentazione CE Ricavi'!H46+'Alimentazione CE Ricavi'!H47+'Alimentazione CE Ricavi'!H48),2)</f>
        <v>1383403.2</v>
      </c>
      <c r="F46" s="99">
        <f t="shared" si="2"/>
        <v>-1383403.2</v>
      </c>
      <c r="G46" s="355"/>
      <c r="H46" s="241"/>
      <c r="I46" s="100"/>
      <c r="K46" s="96"/>
      <c r="M46" s="100"/>
    </row>
    <row r="47" spans="1:13" ht="25.5">
      <c r="A47" s="229"/>
      <c r="B47" s="105" t="s">
        <v>164</v>
      </c>
      <c r="C47" s="106" t="s">
        <v>1259</v>
      </c>
      <c r="D47" s="99">
        <f>ROUND('Alimentazione CE Ricavi'!E50,2)</f>
        <v>0</v>
      </c>
      <c r="E47" s="99">
        <f>ROUND('Alimentazione CE Ricavi'!H50,2)</f>
        <v>0</v>
      </c>
      <c r="F47" s="99">
        <f t="shared" si="2"/>
        <v>0</v>
      </c>
      <c r="G47" s="355"/>
      <c r="H47" s="241"/>
      <c r="I47" s="100"/>
      <c r="K47" s="96"/>
      <c r="M47" s="100"/>
    </row>
    <row r="48" spans="1:13" ht="25.5">
      <c r="A48" s="229"/>
      <c r="B48" s="105" t="s">
        <v>166</v>
      </c>
      <c r="C48" s="106" t="s">
        <v>1260</v>
      </c>
      <c r="D48" s="99">
        <f>ROUND('Alimentazione CE Ricavi'!E52,2)</f>
        <v>0</v>
      </c>
      <c r="E48" s="99">
        <f>ROUND('Alimentazione CE Ricavi'!H52,2)</f>
        <v>0</v>
      </c>
      <c r="F48" s="99">
        <f t="shared" si="2"/>
        <v>0</v>
      </c>
      <c r="G48" s="355"/>
      <c r="H48" s="241"/>
      <c r="I48" s="100"/>
      <c r="K48" s="96"/>
      <c r="M48" s="100"/>
    </row>
    <row r="49" spans="1:13" ht="51">
      <c r="A49" s="229"/>
      <c r="B49" s="105" t="s">
        <v>168</v>
      </c>
      <c r="C49" s="106" t="s">
        <v>1261</v>
      </c>
      <c r="D49" s="99">
        <f>ROUND('Alimentazione CE Ricavi'!E54,2)</f>
        <v>0</v>
      </c>
      <c r="E49" s="99">
        <f>ROUND('Alimentazione CE Ricavi'!H54,2)</f>
        <v>0</v>
      </c>
      <c r="F49" s="99">
        <f t="shared" si="2"/>
        <v>0</v>
      </c>
      <c r="G49" s="355"/>
      <c r="H49" s="241"/>
      <c r="I49" s="100"/>
      <c r="K49" s="96"/>
      <c r="M49" s="100"/>
    </row>
    <row r="50" spans="1:13" ht="18.75">
      <c r="A50" s="227"/>
      <c r="B50" s="133" t="s">
        <v>169</v>
      </c>
      <c r="C50" s="134" t="s">
        <v>1262</v>
      </c>
      <c r="D50" s="132">
        <f t="shared" ref="D50:E50" si="9">+D51+D52+D53+D54</f>
        <v>0</v>
      </c>
      <c r="E50" s="132">
        <f t="shared" si="9"/>
        <v>0</v>
      </c>
      <c r="F50" s="132">
        <f t="shared" si="2"/>
        <v>0</v>
      </c>
      <c r="G50" s="62" t="s">
        <v>1838</v>
      </c>
      <c r="H50" s="241"/>
      <c r="I50" s="100"/>
      <c r="K50" s="96"/>
      <c r="M50" s="100"/>
    </row>
    <row r="51" spans="1:13" ht="25.5">
      <c r="A51" s="227"/>
      <c r="B51" s="103" t="s">
        <v>171</v>
      </c>
      <c r="C51" s="104" t="s">
        <v>1263</v>
      </c>
      <c r="D51" s="99">
        <f>ROUND('Alimentazione CE Ricavi'!E57,2)</f>
        <v>0</v>
      </c>
      <c r="E51" s="99">
        <f>ROUND('Alimentazione CE Ricavi'!H57,2)</f>
        <v>0</v>
      </c>
      <c r="F51" s="99">
        <f t="shared" si="2"/>
        <v>0</v>
      </c>
      <c r="G51" s="62"/>
      <c r="H51" s="241"/>
      <c r="I51" s="100"/>
      <c r="K51" s="96"/>
      <c r="M51" s="100"/>
    </row>
    <row r="52" spans="1:13" ht="25.5">
      <c r="A52" s="227"/>
      <c r="B52" s="103" t="s">
        <v>173</v>
      </c>
      <c r="C52" s="104" t="s">
        <v>1264</v>
      </c>
      <c r="D52" s="99">
        <f>ROUND('Alimentazione CE Ricavi'!E59,2)</f>
        <v>0</v>
      </c>
      <c r="E52" s="99">
        <f>ROUND('Alimentazione CE Ricavi'!H59,2)</f>
        <v>0</v>
      </c>
      <c r="F52" s="99">
        <f t="shared" si="2"/>
        <v>0</v>
      </c>
      <c r="G52" s="62"/>
      <c r="H52" s="241"/>
      <c r="I52" s="100"/>
      <c r="K52" s="96"/>
      <c r="M52" s="100"/>
    </row>
    <row r="53" spans="1:13" ht="25.5">
      <c r="A53" s="227"/>
      <c r="B53" s="103" t="s">
        <v>174</v>
      </c>
      <c r="C53" s="104" t="s">
        <v>1265</v>
      </c>
      <c r="D53" s="99">
        <f>ROUND(('Alimentazione CE Ricavi'!E61+'Alimentazione CE Ricavi'!E62),2)</f>
        <v>0</v>
      </c>
      <c r="E53" s="99">
        <f>ROUND(('Alimentazione CE Ricavi'!H61+'Alimentazione CE Ricavi'!H62),2)</f>
        <v>0</v>
      </c>
      <c r="F53" s="99">
        <f t="shared" si="2"/>
        <v>0</v>
      </c>
      <c r="G53" s="62"/>
      <c r="H53" s="241"/>
      <c r="I53" s="100"/>
      <c r="K53" s="96"/>
      <c r="M53" s="100"/>
    </row>
    <row r="54" spans="1:13" ht="18.75">
      <c r="A54" s="227"/>
      <c r="B54" s="103" t="s">
        <v>178</v>
      </c>
      <c r="C54" s="104" t="s">
        <v>1266</v>
      </c>
      <c r="D54" s="99">
        <f>ROUND('Alimentazione CE Ricavi'!E64,2)</f>
        <v>0</v>
      </c>
      <c r="E54" s="99">
        <f>ROUND('Alimentazione CE Ricavi'!H64,2)</f>
        <v>0</v>
      </c>
      <c r="F54" s="99">
        <f t="shared" si="2"/>
        <v>0</v>
      </c>
      <c r="G54" s="62"/>
      <c r="H54" s="241"/>
      <c r="I54" s="100"/>
      <c r="K54" s="96"/>
      <c r="M54" s="100"/>
    </row>
    <row r="55" spans="1:13" ht="18.75">
      <c r="A55" s="227"/>
      <c r="B55" s="133" t="s">
        <v>180</v>
      </c>
      <c r="C55" s="134" t="s">
        <v>1267</v>
      </c>
      <c r="D55" s="132">
        <f>ROUND('Alimentazione CE Ricavi'!E66,2)</f>
        <v>0</v>
      </c>
      <c r="E55" s="132">
        <f>ROUND('Alimentazione CE Ricavi'!H66,2)</f>
        <v>0</v>
      </c>
      <c r="F55" s="132">
        <f t="shared" si="2"/>
        <v>0</v>
      </c>
      <c r="G55" s="62"/>
      <c r="H55" s="241"/>
      <c r="I55" s="100"/>
      <c r="K55" s="96"/>
      <c r="M55" s="100"/>
    </row>
    <row r="56" spans="1:13" ht="25.5">
      <c r="A56" s="227"/>
      <c r="B56" s="138" t="s">
        <v>181</v>
      </c>
      <c r="C56" s="139" t="s">
        <v>1268</v>
      </c>
      <c r="D56" s="140">
        <f t="shared" ref="D56:E56" si="10">+D57+D58</f>
        <v>0</v>
      </c>
      <c r="E56" s="140">
        <f t="shared" si="10"/>
        <v>0</v>
      </c>
      <c r="F56" s="140">
        <f t="shared" si="2"/>
        <v>0</v>
      </c>
      <c r="G56" s="62" t="s">
        <v>1838</v>
      </c>
      <c r="H56" s="241"/>
      <c r="I56" s="100"/>
      <c r="K56" s="96"/>
      <c r="M56" s="100"/>
    </row>
    <row r="57" spans="1:13" ht="38.25">
      <c r="A57" s="227"/>
      <c r="B57" s="101" t="s">
        <v>183</v>
      </c>
      <c r="C57" s="102" t="s">
        <v>1269</v>
      </c>
      <c r="D57" s="99">
        <f>ROUND('Alimentazione CE Ricavi'!E69,2)</f>
        <v>0</v>
      </c>
      <c r="E57" s="99">
        <f>ROUND('Alimentazione CE Ricavi'!H69,2)</f>
        <v>0</v>
      </c>
      <c r="F57" s="99">
        <f t="shared" si="2"/>
        <v>0</v>
      </c>
      <c r="G57" s="62"/>
      <c r="H57" s="241"/>
      <c r="I57" s="100"/>
      <c r="K57" s="96"/>
      <c r="M57" s="100"/>
    </row>
    <row r="58" spans="1:13" ht="25.5">
      <c r="A58" s="227"/>
      <c r="B58" s="101" t="s">
        <v>185</v>
      </c>
      <c r="C58" s="102" t="s">
        <v>1270</v>
      </c>
      <c r="D58" s="99">
        <f>ROUND('Alimentazione CE Ricavi'!E71,2)</f>
        <v>0</v>
      </c>
      <c r="E58" s="99">
        <f>ROUND('Alimentazione CE Ricavi'!H71,2)</f>
        <v>0</v>
      </c>
      <c r="F58" s="99">
        <f t="shared" si="2"/>
        <v>0</v>
      </c>
      <c r="G58" s="62"/>
      <c r="H58" s="241"/>
      <c r="I58" s="100"/>
      <c r="K58" s="96"/>
      <c r="M58" s="100"/>
    </row>
    <row r="59" spans="1:13" ht="25.5">
      <c r="A59" s="229"/>
      <c r="B59" s="138" t="s">
        <v>186</v>
      </c>
      <c r="C59" s="139" t="s">
        <v>1271</v>
      </c>
      <c r="D59" s="140">
        <f t="shared" ref="D59:E59" si="11">+D60+D61+D62+D63+D64</f>
        <v>0</v>
      </c>
      <c r="E59" s="140">
        <f t="shared" si="11"/>
        <v>14954.99</v>
      </c>
      <c r="F59" s="140">
        <f t="shared" si="2"/>
        <v>-14954.99</v>
      </c>
      <c r="G59" s="62" t="s">
        <v>1838</v>
      </c>
      <c r="H59" s="241"/>
      <c r="I59" s="100"/>
      <c r="K59" s="96"/>
      <c r="M59" s="100"/>
    </row>
    <row r="60" spans="1:13" ht="38.25">
      <c r="A60" s="229"/>
      <c r="B60" s="101" t="s">
        <v>188</v>
      </c>
      <c r="C60" s="102" t="s">
        <v>1272</v>
      </c>
      <c r="D60" s="99">
        <f>ROUND('Alimentazione CE Ricavi'!E74,2)</f>
        <v>0</v>
      </c>
      <c r="E60" s="99">
        <f>ROUND('Alimentazione CE Ricavi'!H74,2)</f>
        <v>0</v>
      </c>
      <c r="F60" s="99">
        <f t="shared" si="2"/>
        <v>0</v>
      </c>
      <c r="G60" s="355"/>
      <c r="H60" s="241"/>
      <c r="I60" s="100"/>
      <c r="K60" s="96"/>
      <c r="M60" s="100"/>
    </row>
    <row r="61" spans="1:13" ht="38.25">
      <c r="A61" s="229"/>
      <c r="B61" s="101" t="s">
        <v>190</v>
      </c>
      <c r="C61" s="102" t="s">
        <v>1273</v>
      </c>
      <c r="D61" s="99">
        <f>ROUND('Alimentazione CE Ricavi'!E76,2)</f>
        <v>0</v>
      </c>
      <c r="E61" s="99">
        <f>ROUND('Alimentazione CE Ricavi'!H76,2)</f>
        <v>0</v>
      </c>
      <c r="F61" s="99">
        <f t="shared" si="2"/>
        <v>0</v>
      </c>
      <c r="G61" s="355"/>
      <c r="H61" s="241"/>
      <c r="I61" s="100"/>
      <c r="K61" s="96"/>
      <c r="M61" s="100"/>
    </row>
    <row r="62" spans="1:13" ht="38.25">
      <c r="A62" s="229"/>
      <c r="B62" s="101" t="s">
        <v>192</v>
      </c>
      <c r="C62" s="102" t="s">
        <v>1274</v>
      </c>
      <c r="D62" s="99">
        <f>ROUND('Alimentazione CE Ricavi'!E78,2)</f>
        <v>0</v>
      </c>
      <c r="E62" s="99">
        <f>ROUND('Alimentazione CE Ricavi'!H78,2)</f>
        <v>14954.99</v>
      </c>
      <c r="F62" s="99">
        <f t="shared" si="2"/>
        <v>-14954.99</v>
      </c>
      <c r="G62" s="355"/>
      <c r="H62" s="241"/>
      <c r="I62" s="100"/>
      <c r="K62" s="96"/>
      <c r="M62" s="100"/>
    </row>
    <row r="63" spans="1:13" ht="25.5">
      <c r="A63" s="229"/>
      <c r="B63" s="101" t="s">
        <v>194</v>
      </c>
      <c r="C63" s="102" t="s">
        <v>1275</v>
      </c>
      <c r="D63" s="99">
        <f>ROUND('Alimentazione CE Ricavi'!E80,2)</f>
        <v>0</v>
      </c>
      <c r="E63" s="99">
        <f>ROUND('Alimentazione CE Ricavi'!H80,2)</f>
        <v>0</v>
      </c>
      <c r="F63" s="99">
        <f t="shared" si="2"/>
        <v>0</v>
      </c>
      <c r="G63" s="355"/>
      <c r="H63" s="241"/>
      <c r="I63" s="100"/>
      <c r="K63" s="96"/>
      <c r="M63" s="100"/>
    </row>
    <row r="64" spans="1:13" ht="25.5">
      <c r="A64" s="229"/>
      <c r="B64" s="101" t="s">
        <v>196</v>
      </c>
      <c r="C64" s="102" t="s">
        <v>1276</v>
      </c>
      <c r="D64" s="99">
        <f>ROUND('Alimentazione CE Ricavi'!E82,2)</f>
        <v>0</v>
      </c>
      <c r="E64" s="99">
        <f>ROUND('Alimentazione CE Ricavi'!H82,2)</f>
        <v>0</v>
      </c>
      <c r="F64" s="99">
        <f t="shared" si="2"/>
        <v>0</v>
      </c>
      <c r="G64" s="355"/>
      <c r="H64" s="241"/>
      <c r="I64" s="100"/>
      <c r="K64" s="96"/>
      <c r="M64" s="100"/>
    </row>
    <row r="65" spans="1:13" ht="25.5">
      <c r="A65" s="227"/>
      <c r="B65" s="138" t="s">
        <v>1277</v>
      </c>
      <c r="C65" s="139" t="s">
        <v>1278</v>
      </c>
      <c r="D65" s="140">
        <f t="shared" ref="D65:E65" si="12">+D66+D105+D111+D112</f>
        <v>160000</v>
      </c>
      <c r="E65" s="140">
        <f t="shared" si="12"/>
        <v>221446.79</v>
      </c>
      <c r="F65" s="140">
        <f t="shared" si="2"/>
        <v>-61446.790000000008</v>
      </c>
      <c r="G65" s="62" t="s">
        <v>1838</v>
      </c>
      <c r="H65" s="241"/>
      <c r="I65" s="100"/>
      <c r="K65" s="96"/>
      <c r="M65" s="100"/>
    </row>
    <row r="66" spans="1:13" ht="38.25">
      <c r="A66" s="227"/>
      <c r="B66" s="133" t="s">
        <v>197</v>
      </c>
      <c r="C66" s="134" t="s">
        <v>1279</v>
      </c>
      <c r="D66" s="132">
        <f t="shared" ref="D66:E66" si="13">+D67+D83+D84</f>
        <v>0</v>
      </c>
      <c r="E66" s="132">
        <f t="shared" si="13"/>
        <v>2652</v>
      </c>
      <c r="F66" s="132">
        <f t="shared" si="2"/>
        <v>-2652</v>
      </c>
      <c r="G66" s="62" t="s">
        <v>1838</v>
      </c>
      <c r="H66" s="241"/>
      <c r="I66" s="100"/>
      <c r="K66" s="96"/>
      <c r="M66" s="100"/>
    </row>
    <row r="67" spans="1:13" ht="38.25">
      <c r="A67" s="227" t="s">
        <v>1253</v>
      </c>
      <c r="B67" s="144" t="s">
        <v>198</v>
      </c>
      <c r="C67" s="145" t="s">
        <v>1280</v>
      </c>
      <c r="D67" s="146">
        <f t="shared" ref="D67:E67" si="14">SUM(D68:D82)</f>
        <v>0</v>
      </c>
      <c r="E67" s="146">
        <f t="shared" si="14"/>
        <v>0</v>
      </c>
      <c r="F67" s="146">
        <f t="shared" si="2"/>
        <v>0</v>
      </c>
      <c r="G67" s="62" t="s">
        <v>1838</v>
      </c>
      <c r="H67" s="241"/>
      <c r="I67" s="100"/>
      <c r="K67" s="96"/>
      <c r="M67" s="100"/>
    </row>
    <row r="68" spans="1:13" ht="18.75">
      <c r="A68" s="227" t="s">
        <v>1253</v>
      </c>
      <c r="B68" s="105" t="s">
        <v>200</v>
      </c>
      <c r="C68" s="106" t="s">
        <v>1281</v>
      </c>
      <c r="D68" s="99">
        <f>ROUND(('Alimentazione CE Ricavi'!E87+'Alimentazione CE Ricavi'!E88),2)</f>
        <v>0</v>
      </c>
      <c r="E68" s="99">
        <f>ROUND(('Alimentazione CE Ricavi'!H87+'Alimentazione CE Ricavi'!H88),2)</f>
        <v>0</v>
      </c>
      <c r="F68" s="99">
        <f t="shared" si="2"/>
        <v>0</v>
      </c>
      <c r="G68" s="62"/>
      <c r="H68" s="241"/>
      <c r="I68" s="100"/>
      <c r="K68" s="96"/>
      <c r="M68" s="100"/>
    </row>
    <row r="69" spans="1:13" ht="18.75">
      <c r="A69" s="229" t="s">
        <v>1253</v>
      </c>
      <c r="B69" s="105" t="s">
        <v>202</v>
      </c>
      <c r="C69" s="106" t="s">
        <v>1282</v>
      </c>
      <c r="D69" s="99">
        <f>ROUND(('Alimentazione CE Ricavi'!E90+'Alimentazione CE Ricavi'!E91),2)</f>
        <v>0</v>
      </c>
      <c r="E69" s="99">
        <f>ROUND(('Alimentazione CE Ricavi'!H90+'Alimentazione CE Ricavi'!H91),2)</f>
        <v>0</v>
      </c>
      <c r="F69" s="99">
        <f t="shared" si="2"/>
        <v>0</v>
      </c>
      <c r="G69" s="355"/>
      <c r="H69" s="241"/>
      <c r="I69" s="100"/>
      <c r="K69" s="96"/>
      <c r="M69" s="100"/>
    </row>
    <row r="70" spans="1:13" ht="25.5">
      <c r="A70" s="229" t="s">
        <v>1253</v>
      </c>
      <c r="B70" s="105" t="s">
        <v>204</v>
      </c>
      <c r="C70" s="106" t="s">
        <v>1283</v>
      </c>
      <c r="D70" s="99">
        <f>ROUND('Alimentazione CE Ricavi'!E93,2)</f>
        <v>0</v>
      </c>
      <c r="E70" s="99">
        <f>ROUND('Alimentazione CE Ricavi'!H93,2)</f>
        <v>0</v>
      </c>
      <c r="F70" s="99">
        <f t="shared" si="2"/>
        <v>0</v>
      </c>
      <c r="G70" s="355"/>
      <c r="H70" s="241"/>
      <c r="I70" s="100"/>
      <c r="K70" s="96"/>
      <c r="M70" s="100"/>
    </row>
    <row r="71" spans="1:13" ht="25.5">
      <c r="A71" s="229" t="s">
        <v>1253</v>
      </c>
      <c r="B71" s="105" t="s">
        <v>205</v>
      </c>
      <c r="C71" s="106" t="s">
        <v>1284</v>
      </c>
      <c r="D71" s="99">
        <f>ROUND('Alimentazione CE Ricavi'!E95,2)</f>
        <v>0</v>
      </c>
      <c r="E71" s="99">
        <f>ROUND('Alimentazione CE Ricavi'!H95,2)</f>
        <v>0</v>
      </c>
      <c r="F71" s="99">
        <f t="shared" si="2"/>
        <v>0</v>
      </c>
      <c r="G71" s="355"/>
      <c r="H71" s="241"/>
      <c r="I71" s="100"/>
      <c r="K71" s="96"/>
      <c r="M71" s="100"/>
    </row>
    <row r="72" spans="1:13" ht="18.75">
      <c r="A72" s="229" t="s">
        <v>1253</v>
      </c>
      <c r="B72" s="105" t="s">
        <v>206</v>
      </c>
      <c r="C72" s="106" t="s">
        <v>1285</v>
      </c>
      <c r="D72" s="99">
        <f>ROUND('Alimentazione CE Ricavi'!E97,2)</f>
        <v>0</v>
      </c>
      <c r="E72" s="99">
        <f>ROUND('Alimentazione CE Ricavi'!H97,2)</f>
        <v>0</v>
      </c>
      <c r="F72" s="99">
        <f t="shared" si="2"/>
        <v>0</v>
      </c>
      <c r="G72" s="355"/>
      <c r="H72" s="241"/>
      <c r="I72" s="100"/>
      <c r="K72" s="96"/>
      <c r="M72" s="100"/>
    </row>
    <row r="73" spans="1:13" ht="25.5">
      <c r="A73" s="229" t="s">
        <v>1253</v>
      </c>
      <c r="B73" s="105" t="s">
        <v>207</v>
      </c>
      <c r="C73" s="106" t="s">
        <v>1286</v>
      </c>
      <c r="D73" s="99">
        <f>ROUND('Alimentazione CE Ricavi'!E99,2)</f>
        <v>0</v>
      </c>
      <c r="E73" s="99">
        <f>ROUND('Alimentazione CE Ricavi'!H99,2)</f>
        <v>0</v>
      </c>
      <c r="F73" s="99">
        <f t="shared" si="2"/>
        <v>0</v>
      </c>
      <c r="G73" s="355"/>
      <c r="H73" s="241"/>
      <c r="I73" s="100"/>
      <c r="K73" s="96"/>
      <c r="M73" s="100"/>
    </row>
    <row r="74" spans="1:13" ht="18.75">
      <c r="A74" s="229" t="s">
        <v>1253</v>
      </c>
      <c r="B74" s="105" t="s">
        <v>208</v>
      </c>
      <c r="C74" s="106" t="s">
        <v>1287</v>
      </c>
      <c r="D74" s="99">
        <f>ROUND('Alimentazione CE Ricavi'!E101,2)</f>
        <v>0</v>
      </c>
      <c r="E74" s="99">
        <f>ROUND('Alimentazione CE Ricavi'!H101,2)</f>
        <v>0</v>
      </c>
      <c r="F74" s="99">
        <f t="shared" si="2"/>
        <v>0</v>
      </c>
      <c r="G74" s="355"/>
      <c r="H74" s="241"/>
      <c r="I74" s="100"/>
      <c r="K74" s="96"/>
      <c r="M74" s="100"/>
    </row>
    <row r="75" spans="1:13" ht="18.75">
      <c r="A75" s="229" t="s">
        <v>1253</v>
      </c>
      <c r="B75" s="105" t="s">
        <v>209</v>
      </c>
      <c r="C75" s="106" t="s">
        <v>1288</v>
      </c>
      <c r="D75" s="99">
        <f>ROUND('Alimentazione CE Ricavi'!E103,2)</f>
        <v>0</v>
      </c>
      <c r="E75" s="99">
        <f>ROUND('Alimentazione CE Ricavi'!H103,2)</f>
        <v>0</v>
      </c>
      <c r="F75" s="99">
        <f t="shared" si="2"/>
        <v>0</v>
      </c>
      <c r="G75" s="355"/>
      <c r="H75" s="241"/>
      <c r="I75" s="100"/>
      <c r="K75" s="96"/>
      <c r="M75" s="100"/>
    </row>
    <row r="76" spans="1:13" ht="18.75">
      <c r="A76" s="229" t="s">
        <v>1253</v>
      </c>
      <c r="B76" s="105" t="s">
        <v>210</v>
      </c>
      <c r="C76" s="106" t="s">
        <v>1289</v>
      </c>
      <c r="D76" s="99">
        <f>ROUND('Alimentazione CE Ricavi'!E105,2)</f>
        <v>0</v>
      </c>
      <c r="E76" s="99">
        <f>ROUND('Alimentazione CE Ricavi'!H105,2)</f>
        <v>0</v>
      </c>
      <c r="F76" s="99">
        <f t="shared" si="2"/>
        <v>0</v>
      </c>
      <c r="G76" s="355"/>
      <c r="H76" s="241"/>
      <c r="I76" s="100"/>
      <c r="K76" s="96"/>
      <c r="M76" s="100"/>
    </row>
    <row r="77" spans="1:13" ht="18.75">
      <c r="A77" s="229" t="s">
        <v>1253</v>
      </c>
      <c r="B77" s="105" t="s">
        <v>211</v>
      </c>
      <c r="C77" s="106" t="s">
        <v>1290</v>
      </c>
      <c r="D77" s="99">
        <f>ROUND('Alimentazione CE Ricavi'!E107,2)</f>
        <v>0</v>
      </c>
      <c r="E77" s="99">
        <f>ROUND('Alimentazione CE Ricavi'!H107,2)</f>
        <v>0</v>
      </c>
      <c r="F77" s="99">
        <f t="shared" si="2"/>
        <v>0</v>
      </c>
      <c r="G77" s="355"/>
      <c r="H77" s="241"/>
      <c r="I77" s="100"/>
      <c r="K77" s="96"/>
      <c r="M77" s="100"/>
    </row>
    <row r="78" spans="1:13" ht="18.75">
      <c r="A78" s="229" t="s">
        <v>1253</v>
      </c>
      <c r="B78" s="105" t="s">
        <v>212</v>
      </c>
      <c r="C78" s="106" t="s">
        <v>1291</v>
      </c>
      <c r="D78" s="99">
        <f>ROUND('Alimentazione CE Ricavi'!E109,2)</f>
        <v>0</v>
      </c>
      <c r="E78" s="99">
        <f>ROUND('Alimentazione CE Ricavi'!H109,2)</f>
        <v>0</v>
      </c>
      <c r="F78" s="99">
        <f t="shared" si="2"/>
        <v>0</v>
      </c>
      <c r="G78" s="356"/>
      <c r="H78" s="241"/>
      <c r="I78" s="100"/>
      <c r="K78" s="96"/>
      <c r="M78" s="100"/>
    </row>
    <row r="79" spans="1:13" ht="25.5">
      <c r="A79" s="227" t="s">
        <v>1253</v>
      </c>
      <c r="B79" s="105" t="s">
        <v>213</v>
      </c>
      <c r="C79" s="106" t="s">
        <v>1292</v>
      </c>
      <c r="D79" s="99">
        <f>ROUND('Alimentazione CE Ricavi'!E111,2)</f>
        <v>0</v>
      </c>
      <c r="E79" s="99">
        <f>ROUND('Alimentazione CE Ricavi'!H111,2)</f>
        <v>0</v>
      </c>
      <c r="F79" s="99">
        <f t="shared" si="2"/>
        <v>0</v>
      </c>
      <c r="G79" s="356"/>
      <c r="H79" s="241"/>
      <c r="I79" s="100"/>
      <c r="K79" s="96"/>
      <c r="M79" s="100"/>
    </row>
    <row r="80" spans="1:13" ht="25.5">
      <c r="A80" s="227" t="s">
        <v>1253</v>
      </c>
      <c r="B80" s="105" t="s">
        <v>214</v>
      </c>
      <c r="C80" s="106" t="s">
        <v>1293</v>
      </c>
      <c r="D80" s="99">
        <f>ROUND('Alimentazione CE Ricavi'!E113,2)</f>
        <v>0</v>
      </c>
      <c r="E80" s="99">
        <f>ROUND('Alimentazione CE Ricavi'!H113,2)</f>
        <v>0</v>
      </c>
      <c r="F80" s="99">
        <f t="shared" si="2"/>
        <v>0</v>
      </c>
      <c r="G80" s="356"/>
      <c r="H80" s="241"/>
      <c r="I80" s="100"/>
      <c r="K80" s="96"/>
      <c r="M80" s="100"/>
    </row>
    <row r="81" spans="1:13" ht="25.5">
      <c r="A81" s="227" t="s">
        <v>1253</v>
      </c>
      <c r="B81" s="105" t="s">
        <v>215</v>
      </c>
      <c r="C81" s="106" t="s">
        <v>1294</v>
      </c>
      <c r="D81" s="99">
        <f>ROUND('Alimentazione CE Ricavi'!E115,2)</f>
        <v>0</v>
      </c>
      <c r="E81" s="99">
        <f>ROUND('Alimentazione CE Ricavi'!H115,2)</f>
        <v>0</v>
      </c>
      <c r="F81" s="99">
        <f t="shared" si="2"/>
        <v>0</v>
      </c>
      <c r="G81" s="356"/>
      <c r="H81" s="241"/>
      <c r="I81" s="100"/>
      <c r="K81" s="96"/>
      <c r="M81" s="100"/>
    </row>
    <row r="82" spans="1:13" ht="25.5">
      <c r="A82" s="227" t="s">
        <v>1253</v>
      </c>
      <c r="B82" s="105" t="s">
        <v>216</v>
      </c>
      <c r="C82" s="106" t="s">
        <v>1295</v>
      </c>
      <c r="D82" s="99">
        <f>ROUND(('Alimentazione CE Ricavi'!E117+'Alimentazione CE Ricavi'!E118),2)</f>
        <v>0</v>
      </c>
      <c r="E82" s="99">
        <f>ROUND(('Alimentazione CE Ricavi'!H117+'Alimentazione CE Ricavi'!H118),2)</f>
        <v>0</v>
      </c>
      <c r="F82" s="99">
        <f t="shared" si="2"/>
        <v>0</v>
      </c>
      <c r="G82" s="356"/>
      <c r="H82" s="241"/>
      <c r="I82" s="100"/>
      <c r="K82" s="96"/>
      <c r="M82" s="100"/>
    </row>
    <row r="83" spans="1:13" ht="25.5">
      <c r="A83" s="227"/>
      <c r="B83" s="103" t="s">
        <v>218</v>
      </c>
      <c r="C83" s="104" t="s">
        <v>1296</v>
      </c>
      <c r="D83" s="99">
        <f>ROUND('Alimentazione CE Ricavi'!E120,2)</f>
        <v>0</v>
      </c>
      <c r="E83" s="99">
        <f>ROUND('Alimentazione CE Ricavi'!H120,2)</f>
        <v>2652</v>
      </c>
      <c r="F83" s="99">
        <f t="shared" si="2"/>
        <v>-2652</v>
      </c>
      <c r="G83" s="62"/>
      <c r="H83" s="241"/>
      <c r="I83" s="100"/>
      <c r="K83" s="96"/>
      <c r="M83" s="100"/>
    </row>
    <row r="84" spans="1:13" ht="25.5">
      <c r="A84" s="227"/>
      <c r="B84" s="144" t="s">
        <v>219</v>
      </c>
      <c r="C84" s="145" t="s">
        <v>1297</v>
      </c>
      <c r="D84" s="146">
        <f t="shared" ref="D84:E84" si="15">SUM(D85:D99,D102,D103,D104)</f>
        <v>0</v>
      </c>
      <c r="E84" s="146">
        <f t="shared" si="15"/>
        <v>0</v>
      </c>
      <c r="F84" s="146">
        <f t="shared" si="2"/>
        <v>0</v>
      </c>
      <c r="G84" s="62" t="s">
        <v>1838</v>
      </c>
      <c r="H84" s="241"/>
      <c r="I84" s="100"/>
      <c r="K84" s="96"/>
      <c r="M84" s="100"/>
    </row>
    <row r="85" spans="1:13" ht="18.75">
      <c r="A85" s="227" t="s">
        <v>1298</v>
      </c>
      <c r="B85" s="105" t="s">
        <v>220</v>
      </c>
      <c r="C85" s="106" t="s">
        <v>1299</v>
      </c>
      <c r="D85" s="99">
        <f>ROUND('Alimentazione CE Ricavi'!E123,2)</f>
        <v>0</v>
      </c>
      <c r="E85" s="99">
        <f>ROUND('Alimentazione CE Ricavi'!H123,2)</f>
        <v>0</v>
      </c>
      <c r="F85" s="99">
        <f t="shared" si="2"/>
        <v>0</v>
      </c>
      <c r="G85" s="62"/>
      <c r="H85" s="241"/>
      <c r="I85" s="100"/>
      <c r="K85" s="96"/>
      <c r="M85" s="100"/>
    </row>
    <row r="86" spans="1:13" ht="18.75">
      <c r="A86" s="227" t="s">
        <v>1298</v>
      </c>
      <c r="B86" s="105" t="s">
        <v>223</v>
      </c>
      <c r="C86" s="106" t="s">
        <v>1300</v>
      </c>
      <c r="D86" s="99">
        <f>ROUND('Alimentazione CE Ricavi'!E125,2)</f>
        <v>0</v>
      </c>
      <c r="E86" s="99">
        <f>ROUND('Alimentazione CE Ricavi'!H125,2)</f>
        <v>0</v>
      </c>
      <c r="F86" s="99">
        <f t="shared" si="2"/>
        <v>0</v>
      </c>
      <c r="G86" s="62"/>
      <c r="H86" s="241"/>
      <c r="I86" s="100"/>
      <c r="K86" s="96"/>
      <c r="M86" s="100"/>
    </row>
    <row r="87" spans="1:13" ht="25.5">
      <c r="A87" s="227" t="s">
        <v>1298</v>
      </c>
      <c r="B87" s="105" t="s">
        <v>225</v>
      </c>
      <c r="C87" s="106" t="s">
        <v>1301</v>
      </c>
      <c r="D87" s="99">
        <f>ROUND('Alimentazione CE Ricavi'!E127,2)</f>
        <v>0</v>
      </c>
      <c r="E87" s="99">
        <f>ROUND('Alimentazione CE Ricavi'!H127,2)</f>
        <v>0</v>
      </c>
      <c r="F87" s="99">
        <f t="shared" si="2"/>
        <v>0</v>
      </c>
      <c r="G87" s="355"/>
      <c r="H87" s="241"/>
      <c r="I87" s="100"/>
      <c r="K87" s="96"/>
      <c r="M87" s="100"/>
    </row>
    <row r="88" spans="1:13" ht="25.5">
      <c r="A88" s="229" t="s">
        <v>1302</v>
      </c>
      <c r="B88" s="105" t="s">
        <v>226</v>
      </c>
      <c r="C88" s="106" t="s">
        <v>1303</v>
      </c>
      <c r="D88" s="99">
        <f>ROUND('Alimentazione CE Ricavi'!E129,2)</f>
        <v>0</v>
      </c>
      <c r="E88" s="99">
        <f>ROUND('Alimentazione CE Ricavi'!H129,2)</f>
        <v>0</v>
      </c>
      <c r="F88" s="99">
        <f t="shared" si="2"/>
        <v>0</v>
      </c>
      <c r="G88" s="355"/>
      <c r="H88" s="241"/>
      <c r="I88" s="100"/>
      <c r="K88" s="96"/>
      <c r="M88" s="100"/>
    </row>
    <row r="89" spans="1:13" ht="18.75">
      <c r="A89" s="229" t="s">
        <v>1298</v>
      </c>
      <c r="B89" s="105" t="s">
        <v>227</v>
      </c>
      <c r="C89" s="106" t="s">
        <v>1304</v>
      </c>
      <c r="D89" s="99">
        <f>ROUND('Alimentazione CE Ricavi'!E131,2)</f>
        <v>0</v>
      </c>
      <c r="E89" s="99">
        <f>ROUND('Alimentazione CE Ricavi'!H131,2)</f>
        <v>0</v>
      </c>
      <c r="F89" s="99">
        <f t="shared" si="2"/>
        <v>0</v>
      </c>
      <c r="G89" s="62"/>
      <c r="H89" s="241"/>
      <c r="I89" s="100"/>
      <c r="K89" s="96"/>
      <c r="M89" s="100"/>
    </row>
    <row r="90" spans="1:13" ht="25.5">
      <c r="A90" s="229" t="s">
        <v>1298</v>
      </c>
      <c r="B90" s="105" t="s">
        <v>229</v>
      </c>
      <c r="C90" s="106" t="s">
        <v>1305</v>
      </c>
      <c r="D90" s="99">
        <f>ROUND('Alimentazione CE Ricavi'!E133,2)</f>
        <v>0</v>
      </c>
      <c r="E90" s="99">
        <f>ROUND('Alimentazione CE Ricavi'!H133,2)</f>
        <v>0</v>
      </c>
      <c r="F90" s="99">
        <f t="shared" ref="F90:F153" si="16">+D90-E90</f>
        <v>0</v>
      </c>
      <c r="G90" s="355"/>
      <c r="H90" s="241"/>
      <c r="I90" s="100"/>
      <c r="K90" s="96"/>
      <c r="M90" s="100"/>
    </row>
    <row r="91" spans="1:13" ht="25.5">
      <c r="A91" s="229" t="s">
        <v>1298</v>
      </c>
      <c r="B91" s="105" t="s">
        <v>231</v>
      </c>
      <c r="C91" s="106" t="s">
        <v>1306</v>
      </c>
      <c r="D91" s="99">
        <f>ROUND('Alimentazione CE Ricavi'!E135,2)</f>
        <v>0</v>
      </c>
      <c r="E91" s="99">
        <f>ROUND('Alimentazione CE Ricavi'!H135,2)</f>
        <v>0</v>
      </c>
      <c r="F91" s="99">
        <f t="shared" si="16"/>
        <v>0</v>
      </c>
      <c r="G91" s="355"/>
      <c r="H91" s="241"/>
      <c r="I91" s="100"/>
      <c r="K91" s="96"/>
      <c r="M91" s="100"/>
    </row>
    <row r="92" spans="1:13" ht="18.75">
      <c r="A92" s="229" t="s">
        <v>1298</v>
      </c>
      <c r="B92" s="105" t="s">
        <v>233</v>
      </c>
      <c r="C92" s="106" t="s">
        <v>1307</v>
      </c>
      <c r="D92" s="99">
        <f>ROUND('Alimentazione CE Ricavi'!E137,2)</f>
        <v>0</v>
      </c>
      <c r="E92" s="99">
        <f>ROUND('Alimentazione CE Ricavi'!H137,2)</f>
        <v>0</v>
      </c>
      <c r="F92" s="99">
        <f t="shared" si="16"/>
        <v>0</v>
      </c>
      <c r="G92" s="355"/>
      <c r="H92" s="241"/>
      <c r="I92" s="100"/>
      <c r="K92" s="96"/>
      <c r="M92" s="100"/>
    </row>
    <row r="93" spans="1:13" ht="25.5">
      <c r="A93" s="229" t="s">
        <v>1298</v>
      </c>
      <c r="B93" s="105" t="s">
        <v>235</v>
      </c>
      <c r="C93" s="106" t="s">
        <v>1308</v>
      </c>
      <c r="D93" s="99">
        <f>ROUND('Alimentazione CE Ricavi'!E139,2)</f>
        <v>0</v>
      </c>
      <c r="E93" s="99">
        <f>ROUND('Alimentazione CE Ricavi'!H139,2)</f>
        <v>0</v>
      </c>
      <c r="F93" s="99">
        <f t="shared" si="16"/>
        <v>0</v>
      </c>
      <c r="G93" s="355"/>
      <c r="H93" s="241"/>
      <c r="I93" s="100"/>
      <c r="K93" s="96"/>
      <c r="M93" s="100"/>
    </row>
    <row r="94" spans="1:13" ht="25.5">
      <c r="A94" s="229" t="s">
        <v>1302</v>
      </c>
      <c r="B94" s="105" t="s">
        <v>237</v>
      </c>
      <c r="C94" s="106" t="s">
        <v>1309</v>
      </c>
      <c r="D94" s="99">
        <f>ROUND('Alimentazione CE Ricavi'!E141,2)</f>
        <v>0</v>
      </c>
      <c r="E94" s="99">
        <f>ROUND('Alimentazione CE Ricavi'!H141,2)</f>
        <v>0</v>
      </c>
      <c r="F94" s="99">
        <f t="shared" si="16"/>
        <v>0</v>
      </c>
      <c r="G94" s="355"/>
      <c r="H94" s="241"/>
      <c r="I94" s="100"/>
      <c r="K94" s="96"/>
      <c r="M94" s="100"/>
    </row>
    <row r="95" spans="1:13" ht="25.5">
      <c r="A95" s="229" t="s">
        <v>1302</v>
      </c>
      <c r="B95" s="105" t="s">
        <v>239</v>
      </c>
      <c r="C95" s="106" t="s">
        <v>1310</v>
      </c>
      <c r="D95" s="99">
        <f>ROUND('Alimentazione CE Ricavi'!E143,2)</f>
        <v>0</v>
      </c>
      <c r="E95" s="99">
        <f>ROUND('Alimentazione CE Ricavi'!H143,2)</f>
        <v>0</v>
      </c>
      <c r="F95" s="99">
        <f t="shared" si="16"/>
        <v>0</v>
      </c>
      <c r="G95" s="355"/>
      <c r="H95" s="241"/>
      <c r="I95" s="100"/>
      <c r="K95" s="96"/>
      <c r="M95" s="100"/>
    </row>
    <row r="96" spans="1:13" ht="25.5">
      <c r="A96" s="229" t="s">
        <v>1298</v>
      </c>
      <c r="B96" s="105" t="s">
        <v>241</v>
      </c>
      <c r="C96" s="106" t="s">
        <v>1311</v>
      </c>
      <c r="D96" s="99">
        <f>ROUND('Alimentazione CE Ricavi'!E145,2)</f>
        <v>0</v>
      </c>
      <c r="E96" s="99">
        <f>ROUND('Alimentazione CE Ricavi'!H145,2)</f>
        <v>0</v>
      </c>
      <c r="F96" s="99">
        <f t="shared" si="16"/>
        <v>0</v>
      </c>
      <c r="G96" s="355"/>
      <c r="H96" s="241"/>
      <c r="I96" s="100"/>
      <c r="K96" s="96"/>
      <c r="M96" s="100"/>
    </row>
    <row r="97" spans="1:13" ht="25.5">
      <c r="A97" s="229" t="s">
        <v>1298</v>
      </c>
      <c r="B97" s="105" t="s">
        <v>242</v>
      </c>
      <c r="C97" s="106" t="s">
        <v>1312</v>
      </c>
      <c r="D97" s="99">
        <f>ROUND('Alimentazione CE Ricavi'!E147,2)</f>
        <v>0</v>
      </c>
      <c r="E97" s="99">
        <f>ROUND('Alimentazione CE Ricavi'!H147,2)</f>
        <v>0</v>
      </c>
      <c r="F97" s="99">
        <f t="shared" si="16"/>
        <v>0</v>
      </c>
      <c r="G97" s="355"/>
      <c r="H97" s="241"/>
      <c r="I97" s="100"/>
      <c r="K97" s="96"/>
      <c r="M97" s="100"/>
    </row>
    <row r="98" spans="1:13" ht="25.5">
      <c r="A98" s="229" t="s">
        <v>1298</v>
      </c>
      <c r="B98" s="105" t="s">
        <v>245</v>
      </c>
      <c r="C98" s="106" t="s">
        <v>1313</v>
      </c>
      <c r="D98" s="99">
        <f>ROUND('Alimentazione CE Ricavi'!E149,2)</f>
        <v>0</v>
      </c>
      <c r="E98" s="99">
        <f>ROUND('Alimentazione CE Ricavi'!H149,2)</f>
        <v>0</v>
      </c>
      <c r="F98" s="99">
        <f t="shared" si="16"/>
        <v>0</v>
      </c>
      <c r="G98" s="355"/>
      <c r="H98" s="241"/>
      <c r="I98" s="100"/>
      <c r="K98" s="96"/>
      <c r="M98" s="100"/>
    </row>
    <row r="99" spans="1:13" ht="38.25">
      <c r="A99" s="229" t="s">
        <v>1302</v>
      </c>
      <c r="B99" s="147" t="s">
        <v>246</v>
      </c>
      <c r="C99" s="148" t="s">
        <v>1314</v>
      </c>
      <c r="D99" s="149">
        <f t="shared" ref="D99:E99" si="17">+D100+D101</f>
        <v>0</v>
      </c>
      <c r="E99" s="149">
        <f t="shared" si="17"/>
        <v>0</v>
      </c>
      <c r="F99" s="149">
        <f t="shared" si="16"/>
        <v>0</v>
      </c>
      <c r="G99" s="62" t="s">
        <v>1838</v>
      </c>
      <c r="H99" s="241"/>
      <c r="I99" s="100"/>
      <c r="K99" s="96"/>
      <c r="M99" s="100"/>
    </row>
    <row r="100" spans="1:13" ht="25.5">
      <c r="A100" s="229" t="s">
        <v>1302</v>
      </c>
      <c r="B100" s="103" t="s">
        <v>248</v>
      </c>
      <c r="C100" s="104" t="s">
        <v>1315</v>
      </c>
      <c r="D100" s="99">
        <f>ROUND('Alimentazione CE Ricavi'!E152,2)</f>
        <v>0</v>
      </c>
      <c r="E100" s="99">
        <f>ROUND('Alimentazione CE Ricavi'!H152,2)</f>
        <v>0</v>
      </c>
      <c r="F100" s="99">
        <f t="shared" si="16"/>
        <v>0</v>
      </c>
      <c r="G100" s="355"/>
      <c r="H100" s="241"/>
      <c r="I100" s="100"/>
      <c r="K100" s="96"/>
      <c r="M100" s="100"/>
    </row>
    <row r="101" spans="1:13" ht="38.25">
      <c r="A101" s="229" t="s">
        <v>1302</v>
      </c>
      <c r="B101" s="103" t="s">
        <v>250</v>
      </c>
      <c r="C101" s="104" t="s">
        <v>1316</v>
      </c>
      <c r="D101" s="99">
        <f>ROUND(('Alimentazione CE Ricavi'!E154+'Alimentazione CE Ricavi'!E155+'Alimentazione CE Ricavi'!E156+'Alimentazione CE Ricavi'!E157),2)</f>
        <v>0</v>
      </c>
      <c r="E101" s="99">
        <f>ROUND(('Alimentazione CE Ricavi'!H154+'Alimentazione CE Ricavi'!H155+'Alimentazione CE Ricavi'!H156+'Alimentazione CE Ricavi'!H157),2)</f>
        <v>0</v>
      </c>
      <c r="F101" s="99">
        <f t="shared" si="16"/>
        <v>0</v>
      </c>
      <c r="G101" s="355"/>
      <c r="H101" s="241"/>
      <c r="I101" s="100"/>
      <c r="K101" s="96"/>
      <c r="M101" s="100"/>
    </row>
    <row r="102" spans="1:13" ht="25.5">
      <c r="A102" s="229"/>
      <c r="B102" s="105" t="s">
        <v>252</v>
      </c>
      <c r="C102" s="106" t="s">
        <v>1317</v>
      </c>
      <c r="D102" s="99">
        <f>ROUND('Alimentazione CE Ricavi'!E159,2)</f>
        <v>0</v>
      </c>
      <c r="E102" s="99">
        <f>ROUND('Alimentazione CE Ricavi'!H159,2)</f>
        <v>0</v>
      </c>
      <c r="F102" s="99">
        <f t="shared" si="16"/>
        <v>0</v>
      </c>
      <c r="G102" s="355"/>
      <c r="H102" s="241"/>
      <c r="I102" s="100"/>
      <c r="K102" s="96"/>
      <c r="M102" s="100"/>
    </row>
    <row r="103" spans="1:13" ht="25.5">
      <c r="A103" s="227" t="s">
        <v>1253</v>
      </c>
      <c r="B103" s="105" t="s">
        <v>254</v>
      </c>
      <c r="C103" s="106" t="s">
        <v>1318</v>
      </c>
      <c r="D103" s="99">
        <f>ROUND('Alimentazione CE Ricavi'!E161,2)</f>
        <v>0</v>
      </c>
      <c r="E103" s="99">
        <f>ROUND('Alimentazione CE Ricavi'!H161,2)</f>
        <v>0</v>
      </c>
      <c r="F103" s="99">
        <f t="shared" si="16"/>
        <v>0</v>
      </c>
      <c r="G103" s="355"/>
      <c r="H103" s="241"/>
      <c r="I103" s="100"/>
      <c r="K103" s="96"/>
      <c r="M103" s="100"/>
    </row>
    <row r="104" spans="1:13" ht="38.25">
      <c r="A104" s="227" t="s">
        <v>1302</v>
      </c>
      <c r="B104" s="105" t="s">
        <v>256</v>
      </c>
      <c r="C104" s="106" t="s">
        <v>1319</v>
      </c>
      <c r="D104" s="99">
        <f>ROUND('Alimentazione CE Ricavi'!E163,2)</f>
        <v>0</v>
      </c>
      <c r="E104" s="99">
        <f>ROUND('Alimentazione CE Ricavi'!H163,2)</f>
        <v>0</v>
      </c>
      <c r="F104" s="99">
        <f t="shared" si="16"/>
        <v>0</v>
      </c>
      <c r="G104" s="355"/>
      <c r="H104" s="241"/>
      <c r="I104" s="100"/>
      <c r="K104" s="96"/>
      <c r="M104" s="100"/>
    </row>
    <row r="105" spans="1:13" ht="51">
      <c r="A105" s="230" t="s">
        <v>1298</v>
      </c>
      <c r="B105" s="133" t="s">
        <v>257</v>
      </c>
      <c r="C105" s="134" t="s">
        <v>1320</v>
      </c>
      <c r="D105" s="132">
        <f t="shared" ref="D105:E105" si="18">SUM(D106:D110)</f>
        <v>0</v>
      </c>
      <c r="E105" s="132">
        <f t="shared" si="18"/>
        <v>0</v>
      </c>
      <c r="F105" s="132">
        <f t="shared" si="16"/>
        <v>0</v>
      </c>
      <c r="G105" s="62" t="s">
        <v>1838</v>
      </c>
      <c r="H105" s="241"/>
      <c r="I105" s="100"/>
      <c r="K105" s="96"/>
      <c r="M105" s="100"/>
    </row>
    <row r="106" spans="1:13" ht="25.5">
      <c r="A106" s="229" t="s">
        <v>1298</v>
      </c>
      <c r="B106" s="105" t="s">
        <v>259</v>
      </c>
      <c r="C106" s="106" t="s">
        <v>1321</v>
      </c>
      <c r="D106" s="99">
        <f>ROUND('Alimentazione CE Ricavi'!E166,2)</f>
        <v>0</v>
      </c>
      <c r="E106" s="99">
        <f>ROUND('Alimentazione CE Ricavi'!H166,2)</f>
        <v>0</v>
      </c>
      <c r="F106" s="99">
        <f t="shared" si="16"/>
        <v>0</v>
      </c>
      <c r="G106" s="355"/>
      <c r="H106" s="241"/>
      <c r="I106" s="100"/>
      <c r="K106" s="96"/>
      <c r="M106" s="100"/>
    </row>
    <row r="107" spans="1:13" ht="25.5">
      <c r="A107" s="229" t="s">
        <v>1298</v>
      </c>
      <c r="B107" s="103" t="s">
        <v>261</v>
      </c>
      <c r="C107" s="104" t="s">
        <v>1322</v>
      </c>
      <c r="D107" s="99">
        <f>ROUND('Alimentazione CE Ricavi'!E168,2)</f>
        <v>0</v>
      </c>
      <c r="E107" s="99">
        <f>ROUND('Alimentazione CE Ricavi'!H168,2)</f>
        <v>0</v>
      </c>
      <c r="F107" s="99">
        <f t="shared" si="16"/>
        <v>0</v>
      </c>
      <c r="G107" s="355"/>
      <c r="H107" s="241"/>
      <c r="I107" s="100"/>
      <c r="K107" s="96"/>
      <c r="M107" s="100"/>
    </row>
    <row r="108" spans="1:13" ht="38.25">
      <c r="A108" s="229" t="s">
        <v>1298</v>
      </c>
      <c r="B108" s="103" t="s">
        <v>262</v>
      </c>
      <c r="C108" s="104" t="s">
        <v>1323</v>
      </c>
      <c r="D108" s="99">
        <f>ROUND('Alimentazione CE Ricavi'!E170,2)</f>
        <v>0</v>
      </c>
      <c r="E108" s="99">
        <f>ROUND('Alimentazione CE Ricavi'!H170,2)</f>
        <v>0</v>
      </c>
      <c r="F108" s="99">
        <f t="shared" si="16"/>
        <v>0</v>
      </c>
      <c r="G108" s="355"/>
      <c r="H108" s="241"/>
      <c r="I108" s="100"/>
      <c r="K108" s="96"/>
      <c r="M108" s="100"/>
    </row>
    <row r="109" spans="1:13" ht="25.5">
      <c r="A109" s="227" t="s">
        <v>1298</v>
      </c>
      <c r="B109" s="103" t="s">
        <v>264</v>
      </c>
      <c r="C109" s="104" t="s">
        <v>1324</v>
      </c>
      <c r="D109" s="99">
        <f>ROUND('Alimentazione CE Ricavi'!E172,2)</f>
        <v>0</v>
      </c>
      <c r="E109" s="99">
        <f>ROUND('Alimentazione CE Ricavi'!H172,2)</f>
        <v>0</v>
      </c>
      <c r="F109" s="99">
        <f t="shared" si="16"/>
        <v>0</v>
      </c>
      <c r="G109" s="355"/>
      <c r="H109" s="241"/>
      <c r="I109" s="100"/>
      <c r="K109" s="96"/>
      <c r="M109" s="100"/>
    </row>
    <row r="110" spans="1:13" ht="38.25">
      <c r="A110" s="227" t="s">
        <v>1298</v>
      </c>
      <c r="B110" s="103" t="s">
        <v>266</v>
      </c>
      <c r="C110" s="104" t="s">
        <v>1325</v>
      </c>
      <c r="D110" s="99">
        <f>ROUND('Alimentazione CE Ricavi'!E174,2)</f>
        <v>0</v>
      </c>
      <c r="E110" s="99">
        <f>ROUND('Alimentazione CE Ricavi'!H174,2)</f>
        <v>0</v>
      </c>
      <c r="F110" s="99">
        <f t="shared" si="16"/>
        <v>0</v>
      </c>
      <c r="G110" s="355"/>
      <c r="H110" s="241"/>
      <c r="I110" s="100"/>
      <c r="K110" s="96"/>
      <c r="M110" s="100"/>
    </row>
    <row r="111" spans="1:13" ht="25.5">
      <c r="A111" s="227"/>
      <c r="B111" s="133" t="s">
        <v>267</v>
      </c>
      <c r="C111" s="134" t="s">
        <v>1326</v>
      </c>
      <c r="D111" s="132">
        <f>+ROUND(SUM('Alimentazione CE Ricavi'!E177:E211),2)</f>
        <v>160000</v>
      </c>
      <c r="E111" s="132">
        <f>+ROUND(SUM('Alimentazione CE Ricavi'!H177:H211),2)</f>
        <v>218794.79</v>
      </c>
      <c r="F111" s="132">
        <f t="shared" si="16"/>
        <v>-58794.790000000008</v>
      </c>
      <c r="G111" s="62"/>
      <c r="H111" s="241"/>
      <c r="I111" s="100"/>
      <c r="K111" s="96"/>
      <c r="M111" s="100"/>
    </row>
    <row r="112" spans="1:13" ht="25.5">
      <c r="A112" s="227"/>
      <c r="B112" s="133" t="s">
        <v>1327</v>
      </c>
      <c r="C112" s="134" t="s">
        <v>1328</v>
      </c>
      <c r="D112" s="132">
        <f t="shared" ref="D112:E112" si="19">SUM(D113:D119)</f>
        <v>0</v>
      </c>
      <c r="E112" s="132">
        <f t="shared" si="19"/>
        <v>0</v>
      </c>
      <c r="F112" s="132">
        <f t="shared" si="16"/>
        <v>0</v>
      </c>
      <c r="G112" s="62" t="s">
        <v>1838</v>
      </c>
      <c r="H112" s="241"/>
      <c r="I112" s="100"/>
      <c r="K112" s="96"/>
      <c r="M112" s="100"/>
    </row>
    <row r="113" spans="1:13" ht="25.5">
      <c r="A113" s="227"/>
      <c r="B113" s="103" t="s">
        <v>302</v>
      </c>
      <c r="C113" s="104" t="s">
        <v>1329</v>
      </c>
      <c r="D113" s="99">
        <f>ROUND('Alimentazione CE Ricavi'!E214,2)</f>
        <v>0</v>
      </c>
      <c r="E113" s="99">
        <f>ROUND('Alimentazione CE Ricavi'!H214,2)</f>
        <v>0</v>
      </c>
      <c r="F113" s="99">
        <f t="shared" si="16"/>
        <v>0</v>
      </c>
      <c r="G113" s="62"/>
      <c r="H113" s="241"/>
      <c r="I113" s="100"/>
      <c r="K113" s="96"/>
      <c r="M113" s="100"/>
    </row>
    <row r="114" spans="1:13" ht="25.5">
      <c r="A114" s="227"/>
      <c r="B114" s="103" t="s">
        <v>304</v>
      </c>
      <c r="C114" s="104" t="s">
        <v>1330</v>
      </c>
      <c r="D114" s="99">
        <f>ROUND('Alimentazione CE Ricavi'!E216,2)</f>
        <v>0</v>
      </c>
      <c r="E114" s="99">
        <f>ROUND('Alimentazione CE Ricavi'!H216,2)</f>
        <v>0</v>
      </c>
      <c r="F114" s="99">
        <f t="shared" si="16"/>
        <v>0</v>
      </c>
      <c r="G114" s="62"/>
      <c r="H114" s="241"/>
      <c r="I114" s="100"/>
      <c r="K114" s="96"/>
      <c r="M114" s="100"/>
    </row>
    <row r="115" spans="1:13" ht="25.5">
      <c r="A115" s="227"/>
      <c r="B115" s="103" t="s">
        <v>306</v>
      </c>
      <c r="C115" s="104" t="s">
        <v>1331</v>
      </c>
      <c r="D115" s="99">
        <f>ROUND('Alimentazione CE Ricavi'!E218,2)</f>
        <v>0</v>
      </c>
      <c r="E115" s="99">
        <f>ROUND('Alimentazione CE Ricavi'!H218,2)</f>
        <v>0</v>
      </c>
      <c r="F115" s="99">
        <f t="shared" si="16"/>
        <v>0</v>
      </c>
      <c r="G115" s="62"/>
      <c r="H115" s="241"/>
      <c r="I115" s="100"/>
      <c r="K115" s="96"/>
      <c r="M115" s="100"/>
    </row>
    <row r="116" spans="1:13" ht="25.5">
      <c r="A116" s="227"/>
      <c r="B116" s="103" t="s">
        <v>308</v>
      </c>
      <c r="C116" s="104" t="s">
        <v>1332</v>
      </c>
      <c r="D116" s="99">
        <f>ROUND('Alimentazione CE Ricavi'!E220,2)</f>
        <v>0</v>
      </c>
      <c r="E116" s="99">
        <f>ROUND('Alimentazione CE Ricavi'!H220,2)</f>
        <v>0</v>
      </c>
      <c r="F116" s="99">
        <f t="shared" si="16"/>
        <v>0</v>
      </c>
      <c r="G116" s="62"/>
      <c r="H116" s="241"/>
      <c r="I116" s="100"/>
      <c r="K116" s="96"/>
      <c r="M116" s="100"/>
    </row>
    <row r="117" spans="1:13" ht="38.25">
      <c r="A117" s="227" t="s">
        <v>1253</v>
      </c>
      <c r="B117" s="103" t="s">
        <v>310</v>
      </c>
      <c r="C117" s="104" t="s">
        <v>1333</v>
      </c>
      <c r="D117" s="99">
        <f>ROUND('Alimentazione CE Ricavi'!E222,2)</f>
        <v>0</v>
      </c>
      <c r="E117" s="99">
        <f>ROUND('Alimentazione CE Ricavi'!H222,2)</f>
        <v>0</v>
      </c>
      <c r="F117" s="99">
        <f t="shared" si="16"/>
        <v>0</v>
      </c>
      <c r="G117" s="62"/>
      <c r="H117" s="241"/>
      <c r="I117" s="100"/>
      <c r="K117" s="96"/>
      <c r="M117" s="100"/>
    </row>
    <row r="118" spans="1:13" ht="18.75">
      <c r="A118" s="227"/>
      <c r="B118" s="103" t="s">
        <v>312</v>
      </c>
      <c r="C118" s="104" t="s">
        <v>1334</v>
      </c>
      <c r="D118" s="99">
        <f>ROUND('Alimentazione CE Ricavi'!E224,2)</f>
        <v>0</v>
      </c>
      <c r="E118" s="99">
        <f>ROUND('Alimentazione CE Ricavi'!H224,2)</f>
        <v>0</v>
      </c>
      <c r="F118" s="99">
        <f t="shared" si="16"/>
        <v>0</v>
      </c>
      <c r="G118" s="62"/>
      <c r="H118" s="241"/>
      <c r="I118" s="100"/>
      <c r="K118" s="96"/>
      <c r="M118" s="100"/>
    </row>
    <row r="119" spans="1:13" ht="25.5">
      <c r="A119" s="227" t="s">
        <v>1253</v>
      </c>
      <c r="B119" s="103" t="s">
        <v>314</v>
      </c>
      <c r="C119" s="104" t="s">
        <v>1335</v>
      </c>
      <c r="D119" s="99">
        <f>ROUND('Alimentazione CE Ricavi'!E226,2)</f>
        <v>0</v>
      </c>
      <c r="E119" s="99">
        <f>ROUND('Alimentazione CE Ricavi'!H226,2)</f>
        <v>0</v>
      </c>
      <c r="F119" s="99">
        <f t="shared" si="16"/>
        <v>0</v>
      </c>
      <c r="G119" s="62"/>
      <c r="H119" s="241"/>
      <c r="I119" s="100"/>
      <c r="K119" s="96"/>
      <c r="M119" s="100"/>
    </row>
    <row r="120" spans="1:13" ht="18.75">
      <c r="A120" s="231"/>
      <c r="B120" s="138" t="s">
        <v>1336</v>
      </c>
      <c r="C120" s="139" t="s">
        <v>1337</v>
      </c>
      <c r="D120" s="140">
        <f t="shared" ref="D120:E120" si="20">+D121+D122+D125+D130+D134</f>
        <v>407587056.03000003</v>
      </c>
      <c r="E120" s="140">
        <f t="shared" si="20"/>
        <v>442318668.40999991</v>
      </c>
      <c r="F120" s="140">
        <f t="shared" si="16"/>
        <v>-34731612.379999876</v>
      </c>
      <c r="G120" s="62"/>
      <c r="H120" s="241"/>
      <c r="I120" s="100"/>
      <c r="K120" s="96"/>
      <c r="M120" s="100"/>
    </row>
    <row r="121" spans="1:13" ht="18.75">
      <c r="A121" s="231"/>
      <c r="B121" s="101" t="s">
        <v>316</v>
      </c>
      <c r="C121" s="102" t="s">
        <v>1338</v>
      </c>
      <c r="D121" s="99">
        <f>ROUND('Alimentazione CE Ricavi'!E229,2)</f>
        <v>0</v>
      </c>
      <c r="E121" s="99">
        <f>ROUND('Alimentazione CE Ricavi'!H229,2)</f>
        <v>1106.94</v>
      </c>
      <c r="F121" s="99">
        <f t="shared" si="16"/>
        <v>-1106.94</v>
      </c>
      <c r="G121" s="62"/>
      <c r="H121" s="241"/>
      <c r="I121" s="100"/>
      <c r="K121" s="96"/>
      <c r="M121" s="100"/>
    </row>
    <row r="122" spans="1:13" ht="18.75">
      <c r="A122" s="232"/>
      <c r="B122" s="133" t="s">
        <v>1339</v>
      </c>
      <c r="C122" s="134" t="s">
        <v>1340</v>
      </c>
      <c r="D122" s="132">
        <f t="shared" ref="D122:E122" si="21">+D123+D124</f>
        <v>20000</v>
      </c>
      <c r="E122" s="132">
        <f t="shared" si="21"/>
        <v>0</v>
      </c>
      <c r="F122" s="132">
        <f t="shared" si="16"/>
        <v>20000</v>
      </c>
      <c r="G122" s="62" t="s">
        <v>1838</v>
      </c>
      <c r="H122" s="241"/>
      <c r="I122" s="100"/>
      <c r="K122" s="96"/>
      <c r="M122" s="100"/>
    </row>
    <row r="123" spans="1:13" ht="25.5">
      <c r="A123" s="232"/>
      <c r="B123" s="103" t="s">
        <v>318</v>
      </c>
      <c r="C123" s="104" t="s">
        <v>1341</v>
      </c>
      <c r="D123" s="99">
        <f>ROUND('Alimentazione CE Ricavi'!E232,2)</f>
        <v>20000</v>
      </c>
      <c r="E123" s="99">
        <f>ROUND('Alimentazione CE Ricavi'!H232,2)</f>
        <v>0</v>
      </c>
      <c r="F123" s="99">
        <f t="shared" si="16"/>
        <v>20000</v>
      </c>
      <c r="G123" s="62"/>
      <c r="H123" s="241"/>
      <c r="I123" s="100"/>
      <c r="K123" s="96"/>
      <c r="M123" s="100"/>
    </row>
    <row r="124" spans="1:13" ht="25.5">
      <c r="A124" s="232"/>
      <c r="B124" s="103" t="s">
        <v>320</v>
      </c>
      <c r="C124" s="104" t="s">
        <v>1342</v>
      </c>
      <c r="D124" s="99">
        <f>ROUND('Alimentazione CE Ricavi'!E234,2)</f>
        <v>0</v>
      </c>
      <c r="E124" s="99">
        <f>ROUND('Alimentazione CE Ricavi'!H234,2)</f>
        <v>0</v>
      </c>
      <c r="F124" s="99">
        <f t="shared" si="16"/>
        <v>0</v>
      </c>
      <c r="G124" s="62"/>
      <c r="H124" s="241"/>
      <c r="I124" s="100"/>
      <c r="K124" s="96"/>
      <c r="M124" s="100"/>
    </row>
    <row r="125" spans="1:13" ht="25.5">
      <c r="A125" s="230" t="s">
        <v>1253</v>
      </c>
      <c r="B125" s="133" t="s">
        <v>1343</v>
      </c>
      <c r="C125" s="134" t="s">
        <v>1344</v>
      </c>
      <c r="D125" s="132">
        <f t="shared" ref="D125:E125" si="22">+D126+D127+D128+D129</f>
        <v>406888263.42000002</v>
      </c>
      <c r="E125" s="132">
        <f t="shared" si="22"/>
        <v>440691737.03999996</v>
      </c>
      <c r="F125" s="132">
        <f t="shared" si="16"/>
        <v>-33803473.619999945</v>
      </c>
      <c r="G125" s="62" t="s">
        <v>1838</v>
      </c>
      <c r="H125" s="241"/>
      <c r="I125" s="100"/>
      <c r="K125" s="96"/>
      <c r="M125" s="100"/>
    </row>
    <row r="126" spans="1:13" ht="38.25">
      <c r="A126" s="227" t="s">
        <v>1253</v>
      </c>
      <c r="B126" s="103" t="s">
        <v>322</v>
      </c>
      <c r="C126" s="104" t="s">
        <v>1345</v>
      </c>
      <c r="D126" s="99">
        <f>ROUND('Alimentazione CE Ricavi'!E237,2)</f>
        <v>0</v>
      </c>
      <c r="E126" s="99">
        <f>ROUND('Alimentazione CE Ricavi'!H237,2)</f>
        <v>45536.32</v>
      </c>
      <c r="F126" s="99">
        <f t="shared" si="16"/>
        <v>-45536.32</v>
      </c>
      <c r="G126" s="62"/>
      <c r="H126" s="241"/>
      <c r="I126" s="100"/>
      <c r="K126" s="96"/>
      <c r="M126" s="100"/>
    </row>
    <row r="127" spans="1:13" ht="25.5">
      <c r="A127" s="227" t="s">
        <v>1253</v>
      </c>
      <c r="B127" s="103" t="s">
        <v>324</v>
      </c>
      <c r="C127" s="104" t="s">
        <v>1346</v>
      </c>
      <c r="D127" s="99">
        <f>ROUND('Alimentazione CE Ricavi'!E239,2)</f>
        <v>396895900.42000002</v>
      </c>
      <c r="E127" s="99">
        <f>ROUND('Alimentazione CE Ricavi'!H239,2)</f>
        <v>430924941.63999999</v>
      </c>
      <c r="F127" s="99">
        <f t="shared" si="16"/>
        <v>-34029041.219999969</v>
      </c>
      <c r="G127" s="62"/>
      <c r="H127" s="241"/>
      <c r="I127" s="100"/>
      <c r="K127" s="96"/>
      <c r="M127" s="100"/>
    </row>
    <row r="128" spans="1:13" ht="25.5">
      <c r="A128" s="227" t="s">
        <v>1253</v>
      </c>
      <c r="B128" s="103" t="s">
        <v>325</v>
      </c>
      <c r="C128" s="104" t="s">
        <v>1347</v>
      </c>
      <c r="D128" s="99">
        <f>ROUND(('Alimentazione CE Ricavi'!E241+'Alimentazione CE Ricavi'!E242+'Alimentazione CE Ricavi'!E243),2)</f>
        <v>9992363</v>
      </c>
      <c r="E128" s="99">
        <f>ROUND(('Alimentazione CE Ricavi'!H241+'Alimentazione CE Ricavi'!H242+'Alimentazione CE Ricavi'!H243),2)</f>
        <v>9721259.0800000001</v>
      </c>
      <c r="F128" s="99">
        <f t="shared" si="16"/>
        <v>271103.91999999993</v>
      </c>
      <c r="G128" s="62"/>
      <c r="H128" s="241"/>
      <c r="I128" s="100"/>
      <c r="K128" s="96"/>
      <c r="M128" s="100"/>
    </row>
    <row r="129" spans="1:13" ht="25.5">
      <c r="A129" s="227" t="s">
        <v>1253</v>
      </c>
      <c r="B129" s="103" t="s">
        <v>327</v>
      </c>
      <c r="C129" s="104" t="s">
        <v>1348</v>
      </c>
      <c r="D129" s="99">
        <f>ROUND('Alimentazione CE Ricavi'!E245,2)</f>
        <v>0</v>
      </c>
      <c r="E129" s="99">
        <f>ROUND('Alimentazione CE Ricavi'!H245,2)</f>
        <v>0</v>
      </c>
      <c r="F129" s="99">
        <f t="shared" si="16"/>
        <v>0</v>
      </c>
      <c r="G129" s="62"/>
      <c r="H129" s="241"/>
      <c r="I129" s="100"/>
      <c r="K129" s="96"/>
      <c r="M129" s="100"/>
    </row>
    <row r="130" spans="1:13" ht="25.5">
      <c r="A130" s="227"/>
      <c r="B130" s="133" t="s">
        <v>328</v>
      </c>
      <c r="C130" s="134" t="s">
        <v>1349</v>
      </c>
      <c r="D130" s="132">
        <f t="shared" ref="D130:E130" si="23">+D131+D132+D133</f>
        <v>361200</v>
      </c>
      <c r="E130" s="132">
        <f t="shared" si="23"/>
        <v>536530.27999999991</v>
      </c>
      <c r="F130" s="132">
        <f t="shared" si="16"/>
        <v>-175330.27999999991</v>
      </c>
      <c r="G130" s="62" t="s">
        <v>1838</v>
      </c>
      <c r="H130" s="241"/>
      <c r="I130" s="100"/>
      <c r="K130" s="96"/>
      <c r="M130" s="100"/>
    </row>
    <row r="131" spans="1:13" ht="38.25">
      <c r="A131" s="227"/>
      <c r="B131" s="103" t="s">
        <v>330</v>
      </c>
      <c r="C131" s="104" t="s">
        <v>1350</v>
      </c>
      <c r="D131" s="99">
        <f>ROUND('Alimentazione CE Ricavi'!E248,2)</f>
        <v>211200</v>
      </c>
      <c r="E131" s="99">
        <f>ROUND('Alimentazione CE Ricavi'!H248,2)</f>
        <v>257537.95</v>
      </c>
      <c r="F131" s="99">
        <f t="shared" si="16"/>
        <v>-46337.950000000012</v>
      </c>
      <c r="G131" s="62"/>
      <c r="H131" s="241"/>
      <c r="I131" s="100"/>
      <c r="K131" s="96"/>
      <c r="M131" s="100"/>
    </row>
    <row r="132" spans="1:13" ht="25.5">
      <c r="A132" s="227"/>
      <c r="B132" s="103" t="s">
        <v>332</v>
      </c>
      <c r="C132" s="104" t="s">
        <v>1351</v>
      </c>
      <c r="D132" s="99">
        <f>ROUND('Alimentazione CE Ricavi'!E250,2)</f>
        <v>150000</v>
      </c>
      <c r="E132" s="99">
        <f>ROUND('Alimentazione CE Ricavi'!H250,2)</f>
        <v>272073.24</v>
      </c>
      <c r="F132" s="99">
        <f t="shared" si="16"/>
        <v>-122073.23999999999</v>
      </c>
      <c r="G132" s="62"/>
      <c r="H132" s="241"/>
      <c r="I132" s="100"/>
      <c r="K132" s="96"/>
      <c r="M132" s="100"/>
    </row>
    <row r="133" spans="1:13" ht="25.5">
      <c r="A133" s="227"/>
      <c r="B133" s="103" t="s">
        <v>334</v>
      </c>
      <c r="C133" s="104" t="s">
        <v>1352</v>
      </c>
      <c r="D133" s="99">
        <f>+ROUND(SUM('Alimentazione CE Ricavi'!E252:E257),2)</f>
        <v>0</v>
      </c>
      <c r="E133" s="99">
        <f>+ROUND(SUM('Alimentazione CE Ricavi'!H252:H257),2)</f>
        <v>6919.09</v>
      </c>
      <c r="F133" s="99">
        <f t="shared" si="16"/>
        <v>-6919.09</v>
      </c>
      <c r="G133" s="62"/>
      <c r="H133" s="241"/>
      <c r="I133" s="100"/>
      <c r="K133" s="96"/>
      <c r="M133" s="100"/>
    </row>
    <row r="134" spans="1:13" ht="18.75">
      <c r="A134" s="227"/>
      <c r="B134" s="133" t="s">
        <v>340</v>
      </c>
      <c r="C134" s="134" t="s">
        <v>1353</v>
      </c>
      <c r="D134" s="132">
        <f t="shared" ref="D134:E134" si="24">+D135+D139+D140</f>
        <v>317592.61</v>
      </c>
      <c r="E134" s="132">
        <f t="shared" si="24"/>
        <v>1089294.1499999999</v>
      </c>
      <c r="F134" s="132">
        <f t="shared" si="16"/>
        <v>-771701.53999999992</v>
      </c>
      <c r="G134" s="62" t="s">
        <v>1838</v>
      </c>
      <c r="H134" s="241"/>
      <c r="I134" s="100"/>
      <c r="K134" s="96"/>
      <c r="M134" s="100"/>
    </row>
    <row r="135" spans="1:13" ht="18.75">
      <c r="A135" s="227"/>
      <c r="B135" s="150" t="s">
        <v>341</v>
      </c>
      <c r="C135" s="151" t="s">
        <v>1354</v>
      </c>
      <c r="D135" s="152">
        <f t="shared" ref="D135:E135" si="25">+D136+D137+D138</f>
        <v>0</v>
      </c>
      <c r="E135" s="152">
        <f t="shared" si="25"/>
        <v>0</v>
      </c>
      <c r="F135" s="152">
        <f t="shared" si="16"/>
        <v>0</v>
      </c>
      <c r="G135" s="62" t="s">
        <v>1838</v>
      </c>
      <c r="H135" s="242"/>
      <c r="I135" s="100"/>
      <c r="K135" s="96"/>
      <c r="M135" s="100"/>
    </row>
    <row r="136" spans="1:13" ht="25.5">
      <c r="A136" s="227"/>
      <c r="B136" s="105" t="s">
        <v>343</v>
      </c>
      <c r="C136" s="106" t="s">
        <v>1355</v>
      </c>
      <c r="D136" s="99">
        <f>ROUND('Alimentazione CE Ricavi'!E261,2)</f>
        <v>0</v>
      </c>
      <c r="E136" s="99">
        <f>ROUND('Alimentazione CE Ricavi'!H261,2)</f>
        <v>0</v>
      </c>
      <c r="F136" s="99">
        <f t="shared" si="16"/>
        <v>0</v>
      </c>
      <c r="G136" s="62"/>
      <c r="H136" s="241"/>
      <c r="I136" s="100"/>
      <c r="K136" s="96"/>
      <c r="M136" s="100"/>
    </row>
    <row r="137" spans="1:13" ht="25.5">
      <c r="A137" s="227"/>
      <c r="B137" s="105" t="s">
        <v>345</v>
      </c>
      <c r="C137" s="106" t="s">
        <v>1356</v>
      </c>
      <c r="D137" s="99">
        <f>ROUND('Alimentazione CE Ricavi'!E263,2)</f>
        <v>0</v>
      </c>
      <c r="E137" s="99">
        <f>ROUND('Alimentazione CE Ricavi'!H263,2)</f>
        <v>0</v>
      </c>
      <c r="F137" s="99">
        <f t="shared" si="16"/>
        <v>0</v>
      </c>
      <c r="G137" s="62"/>
      <c r="H137" s="241"/>
      <c r="I137" s="100"/>
      <c r="K137" s="96"/>
      <c r="M137" s="100"/>
    </row>
    <row r="138" spans="1:13" ht="18.75">
      <c r="A138" s="227"/>
      <c r="B138" s="105" t="s">
        <v>347</v>
      </c>
      <c r="C138" s="106" t="s">
        <v>1357</v>
      </c>
      <c r="D138" s="99">
        <f>ROUND('Alimentazione CE Ricavi'!E265,2)</f>
        <v>0</v>
      </c>
      <c r="E138" s="99">
        <f>ROUND('Alimentazione CE Ricavi'!H265,2)</f>
        <v>0</v>
      </c>
      <c r="F138" s="99">
        <f t="shared" si="16"/>
        <v>0</v>
      </c>
      <c r="G138" s="62"/>
      <c r="H138" s="241"/>
      <c r="I138" s="100"/>
      <c r="K138" s="96"/>
      <c r="M138" s="100"/>
    </row>
    <row r="139" spans="1:13" ht="18.75">
      <c r="A139" s="229"/>
      <c r="B139" s="103" t="s">
        <v>349</v>
      </c>
      <c r="C139" s="104" t="s">
        <v>1358</v>
      </c>
      <c r="D139" s="99">
        <f>ROUND('Alimentazione CE Ricavi'!E267,2)</f>
        <v>0</v>
      </c>
      <c r="E139" s="99">
        <f>ROUND('Alimentazione CE Ricavi'!H267,2)</f>
        <v>0</v>
      </c>
      <c r="F139" s="99">
        <f t="shared" si="16"/>
        <v>0</v>
      </c>
      <c r="G139" s="355"/>
      <c r="H139" s="241"/>
      <c r="I139" s="100"/>
      <c r="K139" s="96"/>
      <c r="M139" s="100"/>
    </row>
    <row r="140" spans="1:13" ht="18.75">
      <c r="A140" s="229"/>
      <c r="B140" s="103" t="s">
        <v>351</v>
      </c>
      <c r="C140" s="104" t="s">
        <v>1359</v>
      </c>
      <c r="D140" s="99">
        <f>+ROUND(SUM('Alimentazione CE Ricavi'!E269:E281),2)</f>
        <v>317592.61</v>
      </c>
      <c r="E140" s="99">
        <f>+ROUND(SUM('Alimentazione CE Ricavi'!H269:H281),2)</f>
        <v>1089294.1499999999</v>
      </c>
      <c r="F140" s="99">
        <f t="shared" si="16"/>
        <v>-771701.53999999992</v>
      </c>
      <c r="G140" s="355"/>
      <c r="H140" s="241"/>
      <c r="I140" s="100"/>
      <c r="K140" s="96"/>
      <c r="M140" s="100"/>
    </row>
    <row r="141" spans="1:13" ht="25.5">
      <c r="A141" s="229"/>
      <c r="B141" s="138" t="s">
        <v>364</v>
      </c>
      <c r="C141" s="139" t="s">
        <v>1360</v>
      </c>
      <c r="D141" s="140">
        <f t="shared" ref="D141:E141" si="26">+D142+D143+D144</f>
        <v>0</v>
      </c>
      <c r="E141" s="140">
        <f t="shared" si="26"/>
        <v>0</v>
      </c>
      <c r="F141" s="140">
        <f t="shared" si="16"/>
        <v>0</v>
      </c>
      <c r="G141" s="62" t="s">
        <v>1838</v>
      </c>
      <c r="H141" s="241"/>
      <c r="I141" s="100"/>
      <c r="K141" s="96"/>
      <c r="M141" s="100"/>
    </row>
    <row r="142" spans="1:13" ht="38.25">
      <c r="A142" s="229"/>
      <c r="B142" s="101" t="s">
        <v>365</v>
      </c>
      <c r="C142" s="102" t="s">
        <v>1361</v>
      </c>
      <c r="D142" s="99">
        <f>ROUND('Alimentazione CE Ricavi'!E284,2)</f>
        <v>0</v>
      </c>
      <c r="E142" s="99">
        <f>ROUND('Alimentazione CE Ricavi'!H284,2)</f>
        <v>0</v>
      </c>
      <c r="F142" s="99">
        <f t="shared" si="16"/>
        <v>0</v>
      </c>
      <c r="G142" s="355"/>
      <c r="H142" s="241"/>
      <c r="I142" s="100"/>
      <c r="K142" s="96"/>
      <c r="M142" s="100"/>
    </row>
    <row r="143" spans="1:13" ht="25.5">
      <c r="A143" s="227"/>
      <c r="B143" s="101" t="s">
        <v>367</v>
      </c>
      <c r="C143" s="102" t="s">
        <v>1362</v>
      </c>
      <c r="D143" s="99">
        <f>ROUND('Alimentazione CE Ricavi'!E286,2)</f>
        <v>0</v>
      </c>
      <c r="E143" s="99">
        <f>ROUND('Alimentazione CE Ricavi'!H286,2)</f>
        <v>0</v>
      </c>
      <c r="F143" s="99">
        <f t="shared" si="16"/>
        <v>0</v>
      </c>
      <c r="G143" s="62"/>
      <c r="H143" s="241"/>
      <c r="I143" s="100"/>
      <c r="K143" s="96"/>
      <c r="M143" s="100"/>
    </row>
    <row r="144" spans="1:13" ht="25.5">
      <c r="A144" s="227"/>
      <c r="B144" s="101" t="s">
        <v>369</v>
      </c>
      <c r="C144" s="102" t="s">
        <v>1363</v>
      </c>
      <c r="D144" s="99">
        <f>ROUND('Alimentazione CE Ricavi'!E288,2)</f>
        <v>0</v>
      </c>
      <c r="E144" s="99">
        <f>ROUND('Alimentazione CE Ricavi'!H288,2)</f>
        <v>0</v>
      </c>
      <c r="F144" s="99">
        <f t="shared" si="16"/>
        <v>0</v>
      </c>
      <c r="G144" s="62"/>
      <c r="H144" s="241"/>
      <c r="I144" s="100"/>
      <c r="K144" s="96"/>
      <c r="M144" s="100"/>
    </row>
    <row r="145" spans="1:13" ht="25.5">
      <c r="A145" s="227"/>
      <c r="B145" s="138" t="s">
        <v>370</v>
      </c>
      <c r="C145" s="139" t="s">
        <v>1364</v>
      </c>
      <c r="D145" s="140">
        <f t="shared" ref="D145:E145" si="27">+D146+D147+D148+D149+D150+D151</f>
        <v>200000</v>
      </c>
      <c r="E145" s="140">
        <f t="shared" si="27"/>
        <v>210270</v>
      </c>
      <c r="F145" s="140">
        <f t="shared" si="16"/>
        <v>-10270</v>
      </c>
      <c r="G145" s="62" t="s">
        <v>1838</v>
      </c>
      <c r="H145" s="241"/>
      <c r="I145" s="100"/>
      <c r="K145" s="96"/>
      <c r="M145" s="100"/>
    </row>
    <row r="146" spans="1:13" ht="25.5">
      <c r="A146" s="227"/>
      <c r="B146" s="101" t="s">
        <v>372</v>
      </c>
      <c r="C146" s="102" t="s">
        <v>1365</v>
      </c>
      <c r="D146" s="99">
        <f>ROUND('Alimentazione CE Ricavi'!E291,2)</f>
        <v>0</v>
      </c>
      <c r="E146" s="99">
        <f>ROUND('Alimentazione CE Ricavi'!H291,2)</f>
        <v>0</v>
      </c>
      <c r="F146" s="99">
        <f t="shared" si="16"/>
        <v>0</v>
      </c>
      <c r="G146" s="62"/>
      <c r="H146" s="241"/>
      <c r="I146" s="100"/>
      <c r="K146" s="96"/>
      <c r="M146" s="100"/>
    </row>
    <row r="147" spans="1:13" ht="25.5">
      <c r="A147" s="227"/>
      <c r="B147" s="101" t="s">
        <v>374</v>
      </c>
      <c r="C147" s="102" t="s">
        <v>1366</v>
      </c>
      <c r="D147" s="99">
        <f>ROUND('Alimentazione CE Ricavi'!E293,2)</f>
        <v>200000</v>
      </c>
      <c r="E147" s="99">
        <f>ROUND('Alimentazione CE Ricavi'!H293,2)</f>
        <v>210270</v>
      </c>
      <c r="F147" s="99">
        <f t="shared" si="16"/>
        <v>-10270</v>
      </c>
      <c r="G147" s="62"/>
      <c r="H147" s="241"/>
      <c r="I147" s="100"/>
      <c r="K147" s="96"/>
      <c r="M147" s="100"/>
    </row>
    <row r="148" spans="1:13" ht="25.5">
      <c r="A148" s="227"/>
      <c r="B148" s="101" t="s">
        <v>376</v>
      </c>
      <c r="C148" s="102" t="s">
        <v>1367</v>
      </c>
      <c r="D148" s="99">
        <f>ROUND('Alimentazione CE Ricavi'!E295,2)</f>
        <v>0</v>
      </c>
      <c r="E148" s="99">
        <f>ROUND('Alimentazione CE Ricavi'!H295,2)</f>
        <v>0</v>
      </c>
      <c r="F148" s="99">
        <f t="shared" si="16"/>
        <v>0</v>
      </c>
      <c r="G148" s="62"/>
      <c r="H148" s="241"/>
      <c r="I148" s="100"/>
      <c r="K148" s="96"/>
      <c r="M148" s="100"/>
    </row>
    <row r="149" spans="1:13" ht="25.5">
      <c r="A149" s="227"/>
      <c r="B149" s="101" t="s">
        <v>378</v>
      </c>
      <c r="C149" s="102" t="s">
        <v>1368</v>
      </c>
      <c r="D149" s="99">
        <f>ROUND('Alimentazione CE Ricavi'!E297,2)</f>
        <v>0</v>
      </c>
      <c r="E149" s="99">
        <f>ROUND('Alimentazione CE Ricavi'!H297,2)</f>
        <v>0</v>
      </c>
      <c r="F149" s="99">
        <f t="shared" si="16"/>
        <v>0</v>
      </c>
      <c r="G149" s="62"/>
      <c r="H149" s="241"/>
      <c r="I149" s="100"/>
      <c r="K149" s="96"/>
      <c r="M149" s="100"/>
    </row>
    <row r="150" spans="1:13" ht="25.5">
      <c r="A150" s="227"/>
      <c r="B150" s="101" t="s">
        <v>380</v>
      </c>
      <c r="C150" s="102" t="s">
        <v>1369</v>
      </c>
      <c r="D150" s="99">
        <f>ROUND('Alimentazione CE Ricavi'!E299,2)</f>
        <v>0</v>
      </c>
      <c r="E150" s="99">
        <f>ROUND('Alimentazione CE Ricavi'!H299,2)</f>
        <v>0</v>
      </c>
      <c r="F150" s="99">
        <f t="shared" si="16"/>
        <v>0</v>
      </c>
      <c r="G150" s="62"/>
      <c r="H150" s="241"/>
      <c r="I150" s="100"/>
      <c r="K150" s="96"/>
      <c r="M150" s="100"/>
    </row>
    <row r="151" spans="1:13" ht="25.5">
      <c r="A151" s="227"/>
      <c r="B151" s="101" t="s">
        <v>382</v>
      </c>
      <c r="C151" s="102" t="s">
        <v>1370</v>
      </c>
      <c r="D151" s="99">
        <f>ROUND('Alimentazione CE Ricavi'!E301,2)</f>
        <v>0</v>
      </c>
      <c r="E151" s="99">
        <f>ROUND('Alimentazione CE Ricavi'!H301,2)</f>
        <v>0</v>
      </c>
      <c r="F151" s="99">
        <f t="shared" si="16"/>
        <v>0</v>
      </c>
      <c r="G151" s="62"/>
      <c r="H151" s="241"/>
      <c r="I151" s="100"/>
      <c r="K151" s="96"/>
      <c r="M151" s="100"/>
    </row>
    <row r="152" spans="1:13" ht="25.5">
      <c r="A152" s="227"/>
      <c r="B152" s="138" t="s">
        <v>383</v>
      </c>
      <c r="C152" s="139" t="s">
        <v>1371</v>
      </c>
      <c r="D152" s="140">
        <f>ROUND('Alimentazione CE Ricavi'!E303,2)</f>
        <v>0</v>
      </c>
      <c r="E152" s="140">
        <f>ROUND('Alimentazione CE Ricavi'!H303,2)</f>
        <v>0</v>
      </c>
      <c r="F152" s="140">
        <f t="shared" si="16"/>
        <v>0</v>
      </c>
      <c r="G152" s="62"/>
      <c r="H152" s="241"/>
      <c r="I152" s="100"/>
      <c r="K152" s="96"/>
      <c r="M152" s="100"/>
    </row>
    <row r="153" spans="1:13" ht="18.75">
      <c r="A153" s="227"/>
      <c r="B153" s="138" t="s">
        <v>384</v>
      </c>
      <c r="C153" s="139" t="s">
        <v>1372</v>
      </c>
      <c r="D153" s="140">
        <f t="shared" ref="D153:E153" si="28">+D154+D155+D156</f>
        <v>0</v>
      </c>
      <c r="E153" s="140">
        <f t="shared" si="28"/>
        <v>9190.73</v>
      </c>
      <c r="F153" s="140">
        <f t="shared" si="16"/>
        <v>-9190.73</v>
      </c>
      <c r="G153" s="62" t="s">
        <v>1838</v>
      </c>
      <c r="H153" s="241"/>
      <c r="I153" s="100"/>
      <c r="K153" s="96"/>
      <c r="M153" s="100"/>
    </row>
    <row r="154" spans="1:13" ht="18.75">
      <c r="A154" s="227"/>
      <c r="B154" s="101" t="s">
        <v>385</v>
      </c>
      <c r="C154" s="102" t="s">
        <v>1373</v>
      </c>
      <c r="D154" s="99">
        <f>ROUND(('Alimentazione CE Ricavi'!E306+'Alimentazione CE Ricavi'!E307+'Alimentazione CE Ricavi'!E308),2)</f>
        <v>0</v>
      </c>
      <c r="E154" s="99">
        <f>ROUND(('Alimentazione CE Ricavi'!H306+'Alimentazione CE Ricavi'!H307+'Alimentazione CE Ricavi'!H308),2)</f>
        <v>0</v>
      </c>
      <c r="F154" s="99">
        <f t="shared" ref="F154:F217" si="29">+D154-E154</f>
        <v>0</v>
      </c>
      <c r="G154" s="62"/>
      <c r="H154" s="241"/>
      <c r="I154" s="100"/>
      <c r="K154" s="96"/>
      <c r="M154" s="100"/>
    </row>
    <row r="155" spans="1:13" ht="25.5">
      <c r="A155" s="227"/>
      <c r="B155" s="101" t="s">
        <v>389</v>
      </c>
      <c r="C155" s="102" t="s">
        <v>1374</v>
      </c>
      <c r="D155" s="99">
        <f>ROUND(('Alimentazione CE Ricavi'!E310+'Alimentazione CE Ricavi'!E311+'Alimentazione CE Ricavi'!E312),2)</f>
        <v>0</v>
      </c>
      <c r="E155" s="99">
        <f>ROUND(('Alimentazione CE Ricavi'!H310+'Alimentazione CE Ricavi'!H311+'Alimentazione CE Ricavi'!H312),2)</f>
        <v>0</v>
      </c>
      <c r="F155" s="99">
        <f t="shared" si="29"/>
        <v>0</v>
      </c>
      <c r="G155" s="62"/>
      <c r="H155" s="241"/>
      <c r="I155" s="100"/>
      <c r="K155" s="96"/>
      <c r="M155" s="100"/>
    </row>
    <row r="156" spans="1:13" ht="18.75">
      <c r="A156" s="227"/>
      <c r="B156" s="101" t="s">
        <v>394</v>
      </c>
      <c r="C156" s="102" t="s">
        <v>1375</v>
      </c>
      <c r="D156" s="99">
        <f>ROUND(('Alimentazione CE Ricavi'!E314+'Alimentazione CE Ricavi'!E315+'Alimentazione CE Ricavi'!E316),2)</f>
        <v>0</v>
      </c>
      <c r="E156" s="99">
        <f>ROUND(('Alimentazione CE Ricavi'!H314+'Alimentazione CE Ricavi'!H315+'Alimentazione CE Ricavi'!H316),2)</f>
        <v>9190.73</v>
      </c>
      <c r="F156" s="99">
        <f t="shared" si="29"/>
        <v>-9190.73</v>
      </c>
      <c r="G156" s="62"/>
      <c r="H156" s="241"/>
      <c r="I156" s="100"/>
      <c r="K156" s="96"/>
      <c r="M156" s="100"/>
    </row>
    <row r="157" spans="1:13" ht="18.75">
      <c r="A157" s="227"/>
      <c r="B157" s="141" t="s">
        <v>1376</v>
      </c>
      <c r="C157" s="142" t="s">
        <v>1377</v>
      </c>
      <c r="D157" s="143">
        <f t="shared" ref="D157:E157" si="30">+D153+D152+D145+D141+D120+D65+D59+D56+D25</f>
        <v>455337890.82000005</v>
      </c>
      <c r="E157" s="143">
        <f t="shared" si="30"/>
        <v>499185193.42999995</v>
      </c>
      <c r="F157" s="143">
        <f t="shared" si="29"/>
        <v>-43847302.609999895</v>
      </c>
      <c r="G157" s="62" t="s">
        <v>1838</v>
      </c>
      <c r="H157" s="241"/>
      <c r="I157" s="100"/>
      <c r="K157" s="96"/>
      <c r="M157" s="100"/>
    </row>
    <row r="158" spans="1:13" ht="18.75">
      <c r="A158" s="227"/>
      <c r="B158" s="154"/>
      <c r="C158" s="157" t="s">
        <v>1378</v>
      </c>
      <c r="D158" s="156"/>
      <c r="E158" s="156"/>
      <c r="F158" s="156">
        <f t="shared" si="29"/>
        <v>0</v>
      </c>
      <c r="G158" s="62"/>
      <c r="H158" s="241"/>
      <c r="I158" s="100"/>
      <c r="K158" s="96"/>
      <c r="M158" s="100"/>
    </row>
    <row r="159" spans="1:13" ht="18.75">
      <c r="A159" s="227"/>
      <c r="B159" s="138" t="s">
        <v>463</v>
      </c>
      <c r="C159" s="139" t="s">
        <v>1379</v>
      </c>
      <c r="D159" s="140">
        <f>+D160+D191</f>
        <v>397150843.65999997</v>
      </c>
      <c r="E159" s="140">
        <f t="shared" ref="E159" si="31">+E160+E191</f>
        <v>433465214.19000006</v>
      </c>
      <c r="F159" s="140">
        <f t="shared" si="29"/>
        <v>-36314370.530000091</v>
      </c>
      <c r="G159" s="62" t="s">
        <v>1838</v>
      </c>
      <c r="H159" s="241"/>
      <c r="I159" s="100"/>
      <c r="K159" s="96"/>
      <c r="M159" s="100"/>
    </row>
    <row r="160" spans="1:13" ht="18.75">
      <c r="A160" s="227"/>
      <c r="B160" s="133" t="s">
        <v>464</v>
      </c>
      <c r="C160" s="134" t="s">
        <v>1380</v>
      </c>
      <c r="D160" s="132">
        <f t="shared" ref="D160" si="32">+D161+D169+D173+D177+D178+D179+D180+D181+D182</f>
        <v>389993363.65999997</v>
      </c>
      <c r="E160" s="132">
        <f t="shared" ref="E160" si="33">+E161+E169+E173+E177+E178+E179+E180+E181+E182</f>
        <v>425751709.70000005</v>
      </c>
      <c r="F160" s="132">
        <f t="shared" si="29"/>
        <v>-35758346.040000081</v>
      </c>
      <c r="G160" s="62" t="s">
        <v>1838</v>
      </c>
      <c r="H160" s="241"/>
      <c r="I160" s="100"/>
      <c r="K160" s="96"/>
      <c r="M160" s="100"/>
    </row>
    <row r="161" spans="1:13" ht="18.75">
      <c r="A161" s="227"/>
      <c r="B161" s="144" t="s">
        <v>465</v>
      </c>
      <c r="C161" s="145" t="s">
        <v>1381</v>
      </c>
      <c r="D161" s="146">
        <f t="shared" ref="D161" si="34">SUM(D162:D165)</f>
        <v>276989763.65999997</v>
      </c>
      <c r="E161" s="146">
        <f t="shared" ref="E161" si="35">SUM(E162:E165)</f>
        <v>312894530.53000003</v>
      </c>
      <c r="F161" s="146">
        <f t="shared" si="29"/>
        <v>-35904766.870000064</v>
      </c>
      <c r="G161" s="62" t="s">
        <v>1838</v>
      </c>
      <c r="H161" s="241"/>
      <c r="I161" s="100"/>
      <c r="K161" s="96"/>
      <c r="M161" s="100"/>
    </row>
    <row r="162" spans="1:13" ht="38.25">
      <c r="A162" s="229"/>
      <c r="B162" s="105" t="s">
        <v>466</v>
      </c>
      <c r="C162" s="106" t="s">
        <v>1382</v>
      </c>
      <c r="D162" s="99">
        <f>+ROUND('Alimentazione CE Costi'!E7+'Alimentazione CE Costi'!E8,2)</f>
        <v>274850027.63</v>
      </c>
      <c r="E162" s="99">
        <f>+ROUND('Alimentazione CE Costi'!H7+'Alimentazione CE Costi'!H8,2)</f>
        <v>310475311.23000002</v>
      </c>
      <c r="F162" s="99">
        <f t="shared" si="29"/>
        <v>-35625283.600000024</v>
      </c>
      <c r="G162" s="355"/>
      <c r="H162" s="241"/>
      <c r="I162" s="100"/>
      <c r="K162" s="96"/>
      <c r="M162" s="100"/>
    </row>
    <row r="163" spans="1:13" ht="18.75">
      <c r="A163" s="229"/>
      <c r="B163" s="105" t="s">
        <v>469</v>
      </c>
      <c r="C163" s="106" t="s">
        <v>1383</v>
      </c>
      <c r="D163" s="99">
        <f>+ROUND('Alimentazione CE Costi'!E10+'Alimentazione CE Costi'!E11,2)</f>
        <v>2139736.0299999998</v>
      </c>
      <c r="E163" s="99">
        <f>+ROUND('Alimentazione CE Costi'!H10+'Alimentazione CE Costi'!H11,2)</f>
        <v>2419219.2999999998</v>
      </c>
      <c r="F163" s="99">
        <f t="shared" si="29"/>
        <v>-279483.27</v>
      </c>
      <c r="G163" s="355"/>
      <c r="H163" s="241"/>
      <c r="I163" s="100"/>
      <c r="K163" s="96"/>
      <c r="M163" s="100"/>
    </row>
    <row r="164" spans="1:13" ht="18.75">
      <c r="A164" s="229"/>
      <c r="B164" s="105" t="s">
        <v>471</v>
      </c>
      <c r="C164" s="106" t="s">
        <v>1384</v>
      </c>
      <c r="D164" s="99">
        <f>+ROUND('Alimentazione CE Costi'!E13,2)</f>
        <v>0</v>
      </c>
      <c r="E164" s="99">
        <f>+ROUND('Alimentazione CE Costi'!H13,2)</f>
        <v>0</v>
      </c>
      <c r="F164" s="99">
        <f t="shared" si="29"/>
        <v>0</v>
      </c>
      <c r="G164" s="355"/>
      <c r="H164" s="241"/>
      <c r="I164" s="100"/>
      <c r="K164" s="96"/>
      <c r="M164" s="100"/>
    </row>
    <row r="165" spans="1:13" ht="18.75">
      <c r="A165" s="227"/>
      <c r="B165" s="147" t="s">
        <v>472</v>
      </c>
      <c r="C165" s="148" t="s">
        <v>1385</v>
      </c>
      <c r="D165" s="149">
        <f t="shared" ref="D165" si="36">SUM(D166:D168)</f>
        <v>0</v>
      </c>
      <c r="E165" s="149">
        <f t="shared" ref="E165" si="37">SUM(E166:E168)</f>
        <v>0</v>
      </c>
      <c r="F165" s="149">
        <f t="shared" si="29"/>
        <v>0</v>
      </c>
      <c r="G165" s="62" t="s">
        <v>1838</v>
      </c>
      <c r="H165" s="241"/>
      <c r="I165" s="100"/>
      <c r="K165" s="96"/>
      <c r="M165" s="100"/>
    </row>
    <row r="166" spans="1:13" ht="38.25">
      <c r="A166" s="229" t="s">
        <v>1253</v>
      </c>
      <c r="B166" s="105" t="s">
        <v>474</v>
      </c>
      <c r="C166" s="106" t="s">
        <v>1386</v>
      </c>
      <c r="D166" s="99">
        <f>+ROUND('Alimentazione CE Costi'!E16,2)</f>
        <v>0</v>
      </c>
      <c r="E166" s="99">
        <f>+ROUND('Alimentazione CE Costi'!H16,2)</f>
        <v>0</v>
      </c>
      <c r="F166" s="99">
        <f t="shared" si="29"/>
        <v>0</v>
      </c>
      <c r="G166" s="355"/>
      <c r="H166" s="241"/>
      <c r="I166" s="100"/>
      <c r="K166" s="96"/>
      <c r="M166" s="100"/>
    </row>
    <row r="167" spans="1:13" ht="38.25">
      <c r="A167" s="229" t="s">
        <v>1298</v>
      </c>
      <c r="B167" s="105" t="s">
        <v>476</v>
      </c>
      <c r="C167" s="106" t="s">
        <v>1387</v>
      </c>
      <c r="D167" s="99">
        <f>+ROUND('Alimentazione CE Costi'!E18,2)</f>
        <v>0</v>
      </c>
      <c r="E167" s="99">
        <f>+ROUND('Alimentazione CE Costi'!H18,2)</f>
        <v>0</v>
      </c>
      <c r="F167" s="99">
        <f t="shared" si="29"/>
        <v>0</v>
      </c>
      <c r="G167" s="355"/>
      <c r="H167" s="241"/>
      <c r="I167" s="100"/>
      <c r="K167" s="96"/>
      <c r="M167" s="100"/>
    </row>
    <row r="168" spans="1:13" ht="25.5">
      <c r="A168" s="229"/>
      <c r="B168" s="105" t="s">
        <v>478</v>
      </c>
      <c r="C168" s="106" t="s">
        <v>1388</v>
      </c>
      <c r="D168" s="99">
        <f>+ROUND('Alimentazione CE Costi'!E20,2)</f>
        <v>0</v>
      </c>
      <c r="E168" s="99">
        <f>+ROUND('Alimentazione CE Costi'!H20,2)</f>
        <v>0</v>
      </c>
      <c r="F168" s="99">
        <f t="shared" si="29"/>
        <v>0</v>
      </c>
      <c r="G168" s="355"/>
      <c r="H168" s="241"/>
      <c r="I168" s="100"/>
      <c r="K168" s="96"/>
      <c r="M168" s="100"/>
    </row>
    <row r="169" spans="1:13" ht="18.75">
      <c r="A169" s="227"/>
      <c r="B169" s="144" t="s">
        <v>479</v>
      </c>
      <c r="C169" s="145" t="s">
        <v>1389</v>
      </c>
      <c r="D169" s="146">
        <f t="shared" ref="D169" si="38">SUM(D170:D172)</f>
        <v>0</v>
      </c>
      <c r="E169" s="146">
        <f t="shared" ref="E169" si="39">SUM(E170:E172)</f>
        <v>0</v>
      </c>
      <c r="F169" s="146">
        <f t="shared" si="29"/>
        <v>0</v>
      </c>
      <c r="G169" s="62" t="s">
        <v>1838</v>
      </c>
      <c r="H169" s="241"/>
      <c r="I169" s="100"/>
      <c r="K169" s="96"/>
      <c r="M169" s="100"/>
    </row>
    <row r="170" spans="1:13" ht="25.5">
      <c r="A170" s="227" t="s">
        <v>1253</v>
      </c>
      <c r="B170" s="105" t="s">
        <v>480</v>
      </c>
      <c r="C170" s="106" t="s">
        <v>1390</v>
      </c>
      <c r="D170" s="99">
        <f>+ROUND('Alimentazione CE Costi'!E23,2)</f>
        <v>0</v>
      </c>
      <c r="E170" s="99">
        <f>+ROUND('Alimentazione CE Costi'!H23,2)</f>
        <v>0</v>
      </c>
      <c r="F170" s="99">
        <f t="shared" si="29"/>
        <v>0</v>
      </c>
      <c r="G170" s="62"/>
      <c r="H170" s="241"/>
      <c r="I170" s="100"/>
      <c r="K170" s="96"/>
      <c r="M170" s="100"/>
    </row>
    <row r="171" spans="1:13" ht="25.5">
      <c r="A171" s="227" t="s">
        <v>1298</v>
      </c>
      <c r="B171" s="105" t="s">
        <v>481</v>
      </c>
      <c r="C171" s="106" t="s">
        <v>1391</v>
      </c>
      <c r="D171" s="99">
        <f>+ROUND('Alimentazione CE Costi'!E25,2)</f>
        <v>0</v>
      </c>
      <c r="E171" s="99">
        <f>+ROUND('Alimentazione CE Costi'!H25,2)</f>
        <v>0</v>
      </c>
      <c r="F171" s="99">
        <f t="shared" si="29"/>
        <v>0</v>
      </c>
      <c r="G171" s="62"/>
      <c r="H171" s="241"/>
      <c r="I171" s="100"/>
      <c r="K171" s="96"/>
      <c r="M171" s="100"/>
    </row>
    <row r="172" spans="1:13" ht="18.75">
      <c r="A172" s="227"/>
      <c r="B172" s="105" t="s">
        <v>483</v>
      </c>
      <c r="C172" s="106" t="s">
        <v>1392</v>
      </c>
      <c r="D172" s="99">
        <f>+ROUND('Alimentazione CE Costi'!E27,2)</f>
        <v>0</v>
      </c>
      <c r="E172" s="99">
        <f>+ROUND('Alimentazione CE Costi'!H27,2)</f>
        <v>0</v>
      </c>
      <c r="F172" s="99">
        <f t="shared" si="29"/>
        <v>0</v>
      </c>
      <c r="G172" s="62"/>
      <c r="H172" s="241"/>
      <c r="I172" s="100"/>
      <c r="K172" s="96"/>
      <c r="M172" s="100"/>
    </row>
    <row r="173" spans="1:13" ht="18.75">
      <c r="A173" s="227"/>
      <c r="B173" s="144" t="s">
        <v>485</v>
      </c>
      <c r="C173" s="145" t="s">
        <v>1393</v>
      </c>
      <c r="D173" s="146">
        <f t="shared" ref="D173" si="40">SUM(D174:D176)</f>
        <v>94001300</v>
      </c>
      <c r="E173" s="146">
        <f t="shared" ref="E173" si="41">SUM(E174:E176)</f>
        <v>93751479.609999999</v>
      </c>
      <c r="F173" s="146">
        <f t="shared" si="29"/>
        <v>249820.3900000006</v>
      </c>
      <c r="G173" s="357" t="s">
        <v>1838</v>
      </c>
      <c r="H173" s="241"/>
      <c r="I173" s="100"/>
      <c r="K173" s="96"/>
      <c r="M173" s="100"/>
    </row>
    <row r="174" spans="1:13" ht="18.75">
      <c r="A174" s="227"/>
      <c r="B174" s="105" t="s">
        <v>486</v>
      </c>
      <c r="C174" s="106" t="s">
        <v>1394</v>
      </c>
      <c r="D174" s="99">
        <f>+ROUND('Alimentazione CE Costi'!E30+'Alimentazione CE Costi'!E31,2)</f>
        <v>82400000</v>
      </c>
      <c r="E174" s="99">
        <f>+ROUND('Alimentazione CE Costi'!H30+'Alimentazione CE Costi'!H31,2)</f>
        <v>85735755.829999998</v>
      </c>
      <c r="F174" s="99">
        <f t="shared" si="29"/>
        <v>-3335755.8299999982</v>
      </c>
      <c r="G174" s="62"/>
      <c r="H174" s="241"/>
      <c r="I174" s="100"/>
      <c r="K174" s="96"/>
      <c r="M174" s="100"/>
    </row>
    <row r="175" spans="1:13" ht="18.75">
      <c r="A175" s="227"/>
      <c r="B175" s="105" t="s">
        <v>488</v>
      </c>
      <c r="C175" s="106" t="s">
        <v>1395</v>
      </c>
      <c r="D175" s="99">
        <f>+ROUND('Alimentazione CE Costi'!E33+'Alimentazione CE Costi'!E34,2)</f>
        <v>5126000</v>
      </c>
      <c r="E175" s="99">
        <f>+ROUND('Alimentazione CE Costi'!H33+'Alimentazione CE Costi'!H34,2)</f>
        <v>1658080.03</v>
      </c>
      <c r="F175" s="99">
        <f t="shared" si="29"/>
        <v>3467919.9699999997</v>
      </c>
      <c r="G175" s="62"/>
      <c r="H175" s="241"/>
      <c r="I175" s="100"/>
      <c r="K175" s="96"/>
      <c r="M175" s="100"/>
    </row>
    <row r="176" spans="1:13" ht="18.75">
      <c r="A176" s="227"/>
      <c r="B176" s="105" t="s">
        <v>490</v>
      </c>
      <c r="C176" s="106" t="s">
        <v>1396</v>
      </c>
      <c r="D176" s="99">
        <f>+ROUND('Alimentazione CE Costi'!E36+'Alimentazione CE Costi'!E37,2)</f>
        <v>6475300</v>
      </c>
      <c r="E176" s="99">
        <f>+ROUND('Alimentazione CE Costi'!H36+'Alimentazione CE Costi'!H37,2)</f>
        <v>6357643.75</v>
      </c>
      <c r="F176" s="99">
        <f t="shared" si="29"/>
        <v>117656.25</v>
      </c>
      <c r="G176" s="62"/>
      <c r="H176" s="241"/>
      <c r="I176" s="100"/>
      <c r="K176" s="96"/>
      <c r="M176" s="100"/>
    </row>
    <row r="177" spans="1:13" ht="18.75">
      <c r="A177" s="227"/>
      <c r="B177" s="103" t="s">
        <v>492</v>
      </c>
      <c r="C177" s="104" t="s">
        <v>1397</v>
      </c>
      <c r="D177" s="109">
        <f>+ROUND('Alimentazione CE Costi'!E39+'Alimentazione CE Costi'!E40,2)</f>
        <v>2807000</v>
      </c>
      <c r="E177" s="109">
        <f>+ROUND('Alimentazione CE Costi'!H39+'Alimentazione CE Costi'!H40,2)</f>
        <v>2808772.31</v>
      </c>
      <c r="F177" s="109">
        <f t="shared" si="29"/>
        <v>-1772.3100000000559</v>
      </c>
      <c r="G177" s="355"/>
      <c r="H177" s="241"/>
      <c r="I177" s="100"/>
      <c r="K177" s="96"/>
      <c r="M177" s="100"/>
    </row>
    <row r="178" spans="1:13" ht="18.75">
      <c r="A178" s="227"/>
      <c r="B178" s="103" t="s">
        <v>494</v>
      </c>
      <c r="C178" s="104" t="s">
        <v>1398</v>
      </c>
      <c r="D178" s="109">
        <f>+ROUND('Alimentazione CE Costi'!E42+'Alimentazione CE Costi'!E43,2)</f>
        <v>14702150</v>
      </c>
      <c r="E178" s="109">
        <f>+ROUND('Alimentazione CE Costi'!H42+'Alimentazione CE Costi'!H43,2)</f>
        <v>14053326.369999999</v>
      </c>
      <c r="F178" s="109">
        <f t="shared" si="29"/>
        <v>648823.63000000082</v>
      </c>
      <c r="G178" s="355"/>
      <c r="H178" s="241"/>
      <c r="I178" s="100"/>
      <c r="K178" s="96"/>
      <c r="M178" s="100"/>
    </row>
    <row r="179" spans="1:13" ht="18.75">
      <c r="A179" s="227"/>
      <c r="B179" s="103" t="s">
        <v>496</v>
      </c>
      <c r="C179" s="104" t="s">
        <v>1399</v>
      </c>
      <c r="D179" s="109">
        <f>+ROUND('Alimentazione CE Costi'!E45+'Alimentazione CE Costi'!E46,2)</f>
        <v>13950</v>
      </c>
      <c r="E179" s="109">
        <f>+ROUND('Alimentazione CE Costi'!H45+'Alimentazione CE Costi'!H46,2)</f>
        <v>3549.6</v>
      </c>
      <c r="F179" s="109">
        <f t="shared" si="29"/>
        <v>10400.4</v>
      </c>
      <c r="G179" s="355"/>
      <c r="H179" s="241"/>
      <c r="I179" s="100"/>
      <c r="K179" s="96"/>
      <c r="M179" s="100"/>
    </row>
    <row r="180" spans="1:13" ht="18.75">
      <c r="A180" s="227"/>
      <c r="B180" s="103" t="s">
        <v>498</v>
      </c>
      <c r="C180" s="104" t="s">
        <v>1400</v>
      </c>
      <c r="D180" s="109">
        <f>+ROUND('Alimentazione CE Costi'!E48+'Alimentazione CE Costi'!E49,2)</f>
        <v>18400</v>
      </c>
      <c r="E180" s="109">
        <f>+ROUND('Alimentazione CE Costi'!H48+'Alimentazione CE Costi'!H49,2)</f>
        <v>18173.82</v>
      </c>
      <c r="F180" s="109">
        <f t="shared" si="29"/>
        <v>226.18000000000029</v>
      </c>
      <c r="G180" s="355"/>
      <c r="H180" s="241"/>
      <c r="I180" s="100"/>
      <c r="K180" s="96"/>
      <c r="M180" s="100"/>
    </row>
    <row r="181" spans="1:13" ht="18.75">
      <c r="A181" s="227"/>
      <c r="B181" s="103" t="s">
        <v>500</v>
      </c>
      <c r="C181" s="104" t="s">
        <v>1401</v>
      </c>
      <c r="D181" s="109">
        <f>+ROUND('Alimentazione CE Costi'!E51+'Alimentazione CE Costi'!E52,2)</f>
        <v>1460800</v>
      </c>
      <c r="E181" s="109">
        <f>+ROUND('Alimentazione CE Costi'!H51+'Alimentazione CE Costi'!H52,2)</f>
        <v>2221877.46</v>
      </c>
      <c r="F181" s="109">
        <f t="shared" si="29"/>
        <v>-761077.46</v>
      </c>
      <c r="G181" s="355"/>
      <c r="H181" s="241"/>
      <c r="I181" s="100"/>
      <c r="K181" s="96"/>
      <c r="M181" s="100"/>
    </row>
    <row r="182" spans="1:13" ht="25.5">
      <c r="A182" s="227" t="s">
        <v>1253</v>
      </c>
      <c r="B182" s="144" t="s">
        <v>501</v>
      </c>
      <c r="C182" s="145" t="s">
        <v>1402</v>
      </c>
      <c r="D182" s="146">
        <f>SUM(D183:D190)</f>
        <v>0</v>
      </c>
      <c r="E182" s="146">
        <f t="shared" ref="E182" si="42">SUM(E183:E190)</f>
        <v>0</v>
      </c>
      <c r="F182" s="146">
        <f t="shared" si="29"/>
        <v>0</v>
      </c>
      <c r="G182" s="355" t="s">
        <v>1838</v>
      </c>
      <c r="H182" s="241"/>
      <c r="K182" s="96"/>
      <c r="M182" s="100"/>
    </row>
    <row r="183" spans="1:13" ht="18.75">
      <c r="A183" s="227" t="s">
        <v>1253</v>
      </c>
      <c r="B183" s="103" t="s">
        <v>502</v>
      </c>
      <c r="C183" s="104" t="s">
        <v>1403</v>
      </c>
      <c r="D183" s="109">
        <f>+ROUND('Alimentazione CE Costi'!E55+'Alimentazione CE Costi'!E56+'Alimentazione CE Costi'!E57,2)</f>
        <v>0</v>
      </c>
      <c r="E183" s="109">
        <f>+ROUND('Alimentazione CE Costi'!H55+'Alimentazione CE Costi'!H56+'Alimentazione CE Costi'!H57,2)</f>
        <v>0</v>
      </c>
      <c r="F183" s="109">
        <f t="shared" si="29"/>
        <v>0</v>
      </c>
      <c r="G183" s="355"/>
      <c r="H183" s="241"/>
      <c r="K183" s="96"/>
      <c r="M183" s="100"/>
    </row>
    <row r="184" spans="1:13" ht="18.75">
      <c r="A184" s="227" t="s">
        <v>1253</v>
      </c>
      <c r="B184" s="103" t="s">
        <v>2289</v>
      </c>
      <c r="C184" s="104" t="s">
        <v>2290</v>
      </c>
      <c r="D184" s="109">
        <f>+ROUND('Alimentazione CE Costi'!E59,2)</f>
        <v>0</v>
      </c>
      <c r="E184" s="109">
        <f>+ROUND('Alimentazione CE Costi'!H59,2)</f>
        <v>0</v>
      </c>
      <c r="F184" s="109">
        <f t="shared" si="29"/>
        <v>0</v>
      </c>
      <c r="G184" s="355"/>
      <c r="H184" s="241"/>
      <c r="K184" s="96"/>
      <c r="M184" s="100"/>
    </row>
    <row r="185" spans="1:13" ht="18.75">
      <c r="A185" s="227" t="s">
        <v>1253</v>
      </c>
      <c r="B185" s="103" t="s">
        <v>503</v>
      </c>
      <c r="C185" s="104" t="s">
        <v>1404</v>
      </c>
      <c r="D185" s="109">
        <f>+ROUND('Alimentazione CE Costi'!E61+'Alimentazione CE Costi'!E62+'Alimentazione CE Costi'!E63,2)</f>
        <v>0</v>
      </c>
      <c r="E185" s="109">
        <f>+ROUND('Alimentazione CE Costi'!H61+'Alimentazione CE Costi'!H62+'Alimentazione CE Costi'!H63,2)</f>
        <v>0</v>
      </c>
      <c r="F185" s="109">
        <f t="shared" si="29"/>
        <v>0</v>
      </c>
      <c r="G185" s="355"/>
      <c r="H185" s="241"/>
      <c r="K185" s="96"/>
      <c r="M185" s="100"/>
    </row>
    <row r="186" spans="1:13" ht="18.75">
      <c r="A186" s="227" t="s">
        <v>1253</v>
      </c>
      <c r="B186" s="103" t="s">
        <v>504</v>
      </c>
      <c r="C186" s="104" t="s">
        <v>1405</v>
      </c>
      <c r="D186" s="109">
        <f>+ROUND('Alimentazione CE Costi'!E65,2)</f>
        <v>0</v>
      </c>
      <c r="E186" s="109">
        <f>+ROUND('Alimentazione CE Costi'!H65,2)</f>
        <v>0</v>
      </c>
      <c r="F186" s="109">
        <f t="shared" si="29"/>
        <v>0</v>
      </c>
      <c r="G186" s="355"/>
      <c r="H186" s="241"/>
      <c r="K186" s="96"/>
      <c r="M186" s="100"/>
    </row>
    <row r="187" spans="1:13" ht="18.75">
      <c r="A187" s="227" t="s">
        <v>1253</v>
      </c>
      <c r="B187" s="103" t="s">
        <v>505</v>
      </c>
      <c r="C187" s="104" t="s">
        <v>1406</v>
      </c>
      <c r="D187" s="109">
        <f>+ROUND('Alimentazione CE Costi'!E67,2)</f>
        <v>0</v>
      </c>
      <c r="E187" s="109">
        <f>+ROUND('Alimentazione CE Costi'!H67,2)</f>
        <v>0</v>
      </c>
      <c r="F187" s="109">
        <f t="shared" si="29"/>
        <v>0</v>
      </c>
      <c r="G187" s="355"/>
      <c r="H187" s="241"/>
      <c r="K187" s="96"/>
      <c r="M187" s="100"/>
    </row>
    <row r="188" spans="1:13" ht="18.75">
      <c r="A188" s="227" t="s">
        <v>1253</v>
      </c>
      <c r="B188" s="103" t="s">
        <v>506</v>
      </c>
      <c r="C188" s="104" t="s">
        <v>1407</v>
      </c>
      <c r="D188" s="109">
        <f>+ROUND('Alimentazione CE Costi'!E69,2)</f>
        <v>0</v>
      </c>
      <c r="E188" s="109">
        <f>+ROUND('Alimentazione CE Costi'!H69,2)</f>
        <v>0</v>
      </c>
      <c r="F188" s="109">
        <f t="shared" si="29"/>
        <v>0</v>
      </c>
      <c r="G188" s="355"/>
      <c r="H188" s="241"/>
      <c r="K188" s="96"/>
      <c r="M188" s="100"/>
    </row>
    <row r="189" spans="1:13" ht="18.75">
      <c r="A189" s="227" t="s">
        <v>1253</v>
      </c>
      <c r="B189" s="103" t="s">
        <v>507</v>
      </c>
      <c r="C189" s="104" t="s">
        <v>1408</v>
      </c>
      <c r="D189" s="109">
        <f>+ROUND('Alimentazione CE Costi'!E71,2)</f>
        <v>0</v>
      </c>
      <c r="E189" s="109">
        <f>+ROUND('Alimentazione CE Costi'!H71,2)</f>
        <v>0</v>
      </c>
      <c r="F189" s="109">
        <f t="shared" si="29"/>
        <v>0</v>
      </c>
      <c r="G189" s="355"/>
      <c r="H189" s="241"/>
      <c r="K189" s="96"/>
      <c r="M189" s="100"/>
    </row>
    <row r="190" spans="1:13" ht="18.75">
      <c r="A190" s="227" t="s">
        <v>1253</v>
      </c>
      <c r="B190" s="103" t="s">
        <v>508</v>
      </c>
      <c r="C190" s="104" t="s">
        <v>1409</v>
      </c>
      <c r="D190" s="109">
        <f>+ROUND('Alimentazione CE Costi'!E73,2)</f>
        <v>0</v>
      </c>
      <c r="E190" s="109">
        <f>+ROUND('Alimentazione CE Costi'!H73,2)</f>
        <v>0</v>
      </c>
      <c r="F190" s="109">
        <f t="shared" si="29"/>
        <v>0</v>
      </c>
      <c r="G190" s="355"/>
      <c r="H190" s="241"/>
      <c r="K190" s="96"/>
      <c r="M190" s="100"/>
    </row>
    <row r="191" spans="1:13" ht="18.75">
      <c r="A191" s="227"/>
      <c r="B191" s="133" t="s">
        <v>509</v>
      </c>
      <c r="C191" s="134" t="s">
        <v>1410</v>
      </c>
      <c r="D191" s="132">
        <f t="shared" ref="D191" si="43">SUM(D192:D198)</f>
        <v>7157480</v>
      </c>
      <c r="E191" s="132">
        <f t="shared" ref="E191" si="44">SUM(E192:E198)</f>
        <v>7713504.4900000002</v>
      </c>
      <c r="F191" s="132">
        <f t="shared" si="29"/>
        <v>-556024.49000000022</v>
      </c>
      <c r="G191" s="62" t="s">
        <v>1838</v>
      </c>
      <c r="H191" s="241"/>
      <c r="I191" s="100"/>
      <c r="K191" s="96"/>
      <c r="M191" s="100"/>
    </row>
    <row r="192" spans="1:13" ht="18.75">
      <c r="A192" s="227"/>
      <c r="B192" s="103" t="s">
        <v>511</v>
      </c>
      <c r="C192" s="104" t="s">
        <v>1411</v>
      </c>
      <c r="D192" s="99">
        <f>+ROUND('Alimentazione CE Costi'!E76+'Alimentazione CE Costi'!E77,2)</f>
        <v>89130</v>
      </c>
      <c r="E192" s="99">
        <f>+ROUND('Alimentazione CE Costi'!H76+'Alimentazione CE Costi'!H77,2)</f>
        <v>90873.19</v>
      </c>
      <c r="F192" s="99">
        <f t="shared" si="29"/>
        <v>-1743.1900000000023</v>
      </c>
      <c r="G192" s="62"/>
      <c r="H192" s="241"/>
      <c r="I192" s="100"/>
      <c r="K192" s="96"/>
      <c r="M192" s="100"/>
    </row>
    <row r="193" spans="1:13" ht="25.5">
      <c r="A193" s="227"/>
      <c r="B193" s="103" t="s">
        <v>513</v>
      </c>
      <c r="C193" s="104" t="s">
        <v>1412</v>
      </c>
      <c r="D193" s="99">
        <f>+ROUND('Alimentazione CE Costi'!E79+'Alimentazione CE Costi'!E80,2)</f>
        <v>4485000</v>
      </c>
      <c r="E193" s="99">
        <f>+ROUND('Alimentazione CE Costi'!H79+'Alimentazione CE Costi'!H80,2)</f>
        <v>4894939.6399999997</v>
      </c>
      <c r="F193" s="99">
        <f t="shared" si="29"/>
        <v>-409939.63999999966</v>
      </c>
      <c r="G193" s="62"/>
      <c r="H193" s="241"/>
      <c r="I193" s="100"/>
      <c r="K193" s="96"/>
      <c r="M193" s="100"/>
    </row>
    <row r="194" spans="1:13" ht="18.75">
      <c r="A194" s="227"/>
      <c r="B194" s="103" t="s">
        <v>515</v>
      </c>
      <c r="C194" s="104" t="s">
        <v>1413</v>
      </c>
      <c r="D194" s="99">
        <f>+ROUND('Alimentazione CE Costi'!E82+'Alimentazione CE Costi'!E83,2)</f>
        <v>0</v>
      </c>
      <c r="E194" s="99">
        <f>+ROUND('Alimentazione CE Costi'!H82+'Alimentazione CE Costi'!H83,2)</f>
        <v>0</v>
      </c>
      <c r="F194" s="99">
        <f t="shared" si="29"/>
        <v>0</v>
      </c>
      <c r="G194" s="62"/>
      <c r="H194" s="241"/>
      <c r="I194" s="100"/>
      <c r="K194" s="96"/>
      <c r="M194" s="100"/>
    </row>
    <row r="195" spans="1:13" ht="18.75">
      <c r="A195" s="227"/>
      <c r="B195" s="103" t="s">
        <v>516</v>
      </c>
      <c r="C195" s="104" t="s">
        <v>1414</v>
      </c>
      <c r="D195" s="99">
        <f>+ROUND('Alimentazione CE Costi'!E85+'Alimentazione CE Costi'!E86+'Alimentazione CE Costi'!E87+'Alimentazione CE Costi'!E88,2)</f>
        <v>2534900</v>
      </c>
      <c r="E195" s="99">
        <f>+ROUND('Alimentazione CE Costi'!H85+'Alimentazione CE Costi'!H86+'Alimentazione CE Costi'!H87+'Alimentazione CE Costi'!H88,2)</f>
        <v>2646783.4700000002</v>
      </c>
      <c r="F195" s="99">
        <f t="shared" si="29"/>
        <v>-111883.4700000002</v>
      </c>
      <c r="G195" s="62"/>
      <c r="H195" s="241"/>
      <c r="I195" s="100"/>
      <c r="K195" s="96"/>
      <c r="M195" s="100"/>
    </row>
    <row r="196" spans="1:13" ht="18.75">
      <c r="A196" s="227"/>
      <c r="B196" s="103" t="s">
        <v>520</v>
      </c>
      <c r="C196" s="104" t="s">
        <v>1415</v>
      </c>
      <c r="D196" s="99">
        <f>+ROUND('Alimentazione CE Costi'!E90+'Alimentazione CE Costi'!E91+'Alimentazione CE Costi'!E92,2)</f>
        <v>5850</v>
      </c>
      <c r="E196" s="99">
        <f>+ROUND('Alimentazione CE Costi'!H90+'Alimentazione CE Costi'!H91+'Alimentazione CE Costi'!H92,2)</f>
        <v>35981.089999999997</v>
      </c>
      <c r="F196" s="99">
        <f t="shared" si="29"/>
        <v>-30131.089999999997</v>
      </c>
      <c r="G196" s="62"/>
      <c r="H196" s="241"/>
      <c r="I196" s="100"/>
      <c r="K196" s="96"/>
      <c r="M196" s="100"/>
    </row>
    <row r="197" spans="1:13" ht="18.75">
      <c r="A197" s="227"/>
      <c r="B197" s="103" t="s">
        <v>524</v>
      </c>
      <c r="C197" s="104" t="s">
        <v>1416</v>
      </c>
      <c r="D197" s="99">
        <f>+ROUND('Alimentazione CE Costi'!E94+'Alimentazione CE Costi'!E95,2)</f>
        <v>42600</v>
      </c>
      <c r="E197" s="99">
        <f>+ROUND('Alimentazione CE Costi'!H94+'Alimentazione CE Costi'!H95,2)</f>
        <v>44927.1</v>
      </c>
      <c r="F197" s="99">
        <f t="shared" si="29"/>
        <v>-2327.0999999999985</v>
      </c>
      <c r="G197" s="62"/>
      <c r="H197" s="241"/>
      <c r="I197" s="100"/>
      <c r="K197" s="96"/>
      <c r="M197" s="100"/>
    </row>
    <row r="198" spans="1:13" ht="25.5">
      <c r="A198" s="227" t="s">
        <v>1253</v>
      </c>
      <c r="B198" s="103" t="s">
        <v>525</v>
      </c>
      <c r="C198" s="104" t="s">
        <v>1417</v>
      </c>
      <c r="D198" s="99">
        <f>+ROUND('Alimentazione CE Costi'!E97+'Alimentazione CE Costi'!E98+'Alimentazione CE Costi'!E99+'Alimentazione CE Costi'!E100+'Alimentazione CE Costi'!E101+'Alimentazione CE Costi'!E102,2)</f>
        <v>0</v>
      </c>
      <c r="E198" s="99">
        <f>+ROUND('Alimentazione CE Costi'!H97+'Alimentazione CE Costi'!H98+'Alimentazione CE Costi'!H99+'Alimentazione CE Costi'!H100+'Alimentazione CE Costi'!H101+'Alimentazione CE Costi'!H102,2)</f>
        <v>0</v>
      </c>
      <c r="F198" s="99">
        <f t="shared" si="29"/>
        <v>0</v>
      </c>
      <c r="G198" s="62"/>
      <c r="H198" s="241"/>
      <c r="I198" s="100"/>
      <c r="K198" s="96"/>
      <c r="M198" s="100"/>
    </row>
    <row r="199" spans="1:13" ht="18.75">
      <c r="A199" s="227"/>
      <c r="B199" s="138" t="s">
        <v>526</v>
      </c>
      <c r="C199" s="139" t="s">
        <v>1418</v>
      </c>
      <c r="D199" s="140">
        <f t="shared" ref="D199" si="45">+D200+D330</f>
        <v>25791964.449999999</v>
      </c>
      <c r="E199" s="140">
        <f t="shared" ref="E199" si="46">+E200+E330</f>
        <v>26973151.840000004</v>
      </c>
      <c r="F199" s="140">
        <f t="shared" si="29"/>
        <v>-1181187.3900000043</v>
      </c>
      <c r="G199" s="62" t="s">
        <v>1838</v>
      </c>
      <c r="H199" s="241"/>
      <c r="I199" s="100"/>
      <c r="K199" s="96"/>
      <c r="M199" s="100"/>
    </row>
    <row r="200" spans="1:13" ht="18.75">
      <c r="A200" s="227"/>
      <c r="B200" s="133" t="s">
        <v>527</v>
      </c>
      <c r="C200" s="134" t="s">
        <v>1419</v>
      </c>
      <c r="D200" s="132">
        <f t="shared" ref="D200" si="47">+D201+D209+D213+D232+D238+D243+D248+D258+D264+D271+D277+D282+D291+D299+D307+D321+D329</f>
        <v>7230426</v>
      </c>
      <c r="E200" s="132">
        <f t="shared" ref="E200" si="48">+E201+E209+E213+E232+E238+E243+E248+E258+E264+E271+E277+E282+E291+E299+E307+E321+E329</f>
        <v>7382213.1500000004</v>
      </c>
      <c r="F200" s="132">
        <f t="shared" si="29"/>
        <v>-151787.15000000037</v>
      </c>
      <c r="G200" s="62" t="s">
        <v>1838</v>
      </c>
      <c r="H200" s="241"/>
      <c r="I200" s="100"/>
      <c r="K200" s="96"/>
      <c r="M200" s="100"/>
    </row>
    <row r="201" spans="1:13" ht="25.5">
      <c r="A201" s="227"/>
      <c r="B201" s="158" t="s">
        <v>528</v>
      </c>
      <c r="C201" s="159" t="s">
        <v>1420</v>
      </c>
      <c r="D201" s="146">
        <f t="shared" ref="D201" si="49">+D202+D207+D208</f>
        <v>0</v>
      </c>
      <c r="E201" s="146">
        <f t="shared" ref="E201" si="50">+E202+E207+E208</f>
        <v>0</v>
      </c>
      <c r="F201" s="146">
        <f t="shared" si="29"/>
        <v>0</v>
      </c>
      <c r="G201" s="62" t="s">
        <v>1838</v>
      </c>
      <c r="H201" s="241"/>
      <c r="I201" s="100"/>
      <c r="K201" s="96"/>
      <c r="M201" s="100"/>
    </row>
    <row r="202" spans="1:13" ht="18.75">
      <c r="A202" s="227"/>
      <c r="B202" s="150" t="s">
        <v>529</v>
      </c>
      <c r="C202" s="151" t="s">
        <v>1421</v>
      </c>
      <c r="D202" s="149">
        <f t="shared" ref="D202" si="51">SUM(D203:D206)</f>
        <v>0</v>
      </c>
      <c r="E202" s="149">
        <f t="shared" ref="E202" si="52">SUM(E203:E206)</f>
        <v>0</v>
      </c>
      <c r="F202" s="149">
        <f t="shared" si="29"/>
        <v>0</v>
      </c>
      <c r="G202" s="62" t="s">
        <v>1838</v>
      </c>
      <c r="H202" s="241"/>
      <c r="I202" s="100"/>
      <c r="K202" s="96"/>
      <c r="M202" s="100"/>
    </row>
    <row r="203" spans="1:13" ht="18.75">
      <c r="A203" s="227"/>
      <c r="B203" s="103" t="s">
        <v>530</v>
      </c>
      <c r="C203" s="104" t="s">
        <v>1422</v>
      </c>
      <c r="D203" s="99">
        <f>+ROUND(SUM('Alimentazione CE Costi'!E108:E118),2)</f>
        <v>0</v>
      </c>
      <c r="E203" s="99">
        <f>+ROUND(SUM('Alimentazione CE Costi'!H108:H118),2)</f>
        <v>0</v>
      </c>
      <c r="F203" s="99">
        <f t="shared" si="29"/>
        <v>0</v>
      </c>
      <c r="G203" s="62"/>
      <c r="H203" s="241"/>
      <c r="I203" s="100"/>
      <c r="K203" s="96"/>
      <c r="M203" s="100"/>
    </row>
    <row r="204" spans="1:13" ht="18.75">
      <c r="A204" s="227"/>
      <c r="B204" s="103" t="s">
        <v>531</v>
      </c>
      <c r="C204" s="104" t="s">
        <v>1423</v>
      </c>
      <c r="D204" s="99">
        <f>+ROUND(SUM('Alimentazione CE Costi'!E120:E130),2)</f>
        <v>0</v>
      </c>
      <c r="E204" s="99">
        <f>+ROUND(SUM('Alimentazione CE Costi'!H120:H130),2)</f>
        <v>0</v>
      </c>
      <c r="F204" s="99">
        <f t="shared" si="29"/>
        <v>0</v>
      </c>
      <c r="G204" s="62"/>
      <c r="H204" s="241"/>
      <c r="I204" s="100"/>
      <c r="K204" s="96"/>
      <c r="M204" s="100"/>
    </row>
    <row r="205" spans="1:13" ht="18.75">
      <c r="A205" s="227"/>
      <c r="B205" s="103" t="s">
        <v>532</v>
      </c>
      <c r="C205" s="104" t="s">
        <v>1424</v>
      </c>
      <c r="D205" s="99">
        <f>+ROUND(SUM('Alimentazione CE Costi'!E132:E145),2)</f>
        <v>0</v>
      </c>
      <c r="E205" s="99">
        <f>+ROUND(SUM('Alimentazione CE Costi'!H132:H145),2)</f>
        <v>0</v>
      </c>
      <c r="F205" s="99">
        <f t="shared" si="29"/>
        <v>0</v>
      </c>
      <c r="G205" s="62"/>
      <c r="H205" s="241"/>
      <c r="I205" s="100"/>
      <c r="K205" s="96"/>
      <c r="M205" s="100"/>
    </row>
    <row r="206" spans="1:13" ht="25.5">
      <c r="A206" s="227"/>
      <c r="B206" s="103" t="s">
        <v>546</v>
      </c>
      <c r="C206" s="104" t="s">
        <v>1425</v>
      </c>
      <c r="D206" s="99">
        <f>+ROUND(SUM('Alimentazione CE Costi'!E147:E154),2)</f>
        <v>0</v>
      </c>
      <c r="E206" s="99">
        <f>+ROUND(SUM('Alimentazione CE Costi'!H147:H154),2)</f>
        <v>0</v>
      </c>
      <c r="F206" s="99">
        <f t="shared" si="29"/>
        <v>0</v>
      </c>
      <c r="G206" s="62"/>
      <c r="H206" s="241"/>
      <c r="I206" s="100"/>
      <c r="K206" s="96"/>
      <c r="M206" s="100"/>
    </row>
    <row r="207" spans="1:13" ht="25.5">
      <c r="A207" s="227" t="s">
        <v>1253</v>
      </c>
      <c r="B207" s="103" t="s">
        <v>548</v>
      </c>
      <c r="C207" s="104" t="s">
        <v>1426</v>
      </c>
      <c r="D207" s="99">
        <f>+ROUND('Alimentazione CE Costi'!E156,2)</f>
        <v>0</v>
      </c>
      <c r="E207" s="99">
        <f>+ROUND('Alimentazione CE Costi'!H156,2)</f>
        <v>0</v>
      </c>
      <c r="F207" s="99">
        <f t="shared" si="29"/>
        <v>0</v>
      </c>
      <c r="G207" s="62"/>
      <c r="H207" s="241"/>
      <c r="I207" s="100"/>
      <c r="K207" s="96"/>
      <c r="M207" s="100"/>
    </row>
    <row r="208" spans="1:13" ht="25.5">
      <c r="A208" s="227" t="s">
        <v>1298</v>
      </c>
      <c r="B208" s="103" t="s">
        <v>549</v>
      </c>
      <c r="C208" s="104" t="s">
        <v>1427</v>
      </c>
      <c r="D208" s="99">
        <f>+ROUND('Alimentazione CE Costi'!E158,2)</f>
        <v>0</v>
      </c>
      <c r="E208" s="99">
        <f>+ROUND('Alimentazione CE Costi'!H158,2)</f>
        <v>0</v>
      </c>
      <c r="F208" s="99">
        <f t="shared" si="29"/>
        <v>0</v>
      </c>
      <c r="G208" s="62"/>
      <c r="H208" s="241"/>
      <c r="I208" s="100"/>
      <c r="K208" s="96"/>
      <c r="M208" s="100"/>
    </row>
    <row r="209" spans="1:13" ht="18.75">
      <c r="A209" s="227"/>
      <c r="B209" s="158" t="s">
        <v>550</v>
      </c>
      <c r="C209" s="159" t="s">
        <v>1428</v>
      </c>
      <c r="D209" s="146">
        <f t="shared" ref="D209" si="53">+D210+D211+D212</f>
        <v>0</v>
      </c>
      <c r="E209" s="146">
        <f t="shared" ref="E209" si="54">+E210+E211+E212</f>
        <v>0</v>
      </c>
      <c r="F209" s="146">
        <f t="shared" si="29"/>
        <v>0</v>
      </c>
      <c r="G209" s="62" t="s">
        <v>1838</v>
      </c>
      <c r="H209" s="241"/>
      <c r="I209" s="100"/>
      <c r="K209" s="96"/>
      <c r="M209" s="100"/>
    </row>
    <row r="210" spans="1:13" ht="18.75">
      <c r="A210" s="227"/>
      <c r="B210" s="103" t="s">
        <v>551</v>
      </c>
      <c r="C210" s="104" t="s">
        <v>1429</v>
      </c>
      <c r="D210" s="99">
        <f>+ROUND('Alimentazione CE Costi'!E161+'Alimentazione CE Costi'!E162,2)</f>
        <v>0</v>
      </c>
      <c r="E210" s="99">
        <f>+ROUND('Alimentazione CE Costi'!H161+'Alimentazione CE Costi'!H162,2)</f>
        <v>0</v>
      </c>
      <c r="F210" s="99">
        <f t="shared" si="29"/>
        <v>0</v>
      </c>
      <c r="G210" s="62"/>
      <c r="H210" s="241"/>
      <c r="I210" s="100"/>
      <c r="K210" s="96"/>
      <c r="M210" s="100"/>
    </row>
    <row r="211" spans="1:13" ht="25.5">
      <c r="A211" s="227" t="s">
        <v>1253</v>
      </c>
      <c r="B211" s="103" t="s">
        <v>554</v>
      </c>
      <c r="C211" s="104" t="s">
        <v>1430</v>
      </c>
      <c r="D211" s="99">
        <f>+ROUND('Alimentazione CE Costi'!E164,2)</f>
        <v>0</v>
      </c>
      <c r="E211" s="99">
        <f>+ROUND('Alimentazione CE Costi'!H164,2)</f>
        <v>0</v>
      </c>
      <c r="F211" s="99">
        <f t="shared" si="29"/>
        <v>0</v>
      </c>
      <c r="G211" s="62"/>
      <c r="H211" s="241"/>
      <c r="I211" s="100"/>
      <c r="K211" s="96"/>
      <c r="M211" s="100"/>
    </row>
    <row r="212" spans="1:13" ht="18.75">
      <c r="A212" s="229" t="s">
        <v>1298</v>
      </c>
      <c r="B212" s="103" t="s">
        <v>555</v>
      </c>
      <c r="C212" s="104" t="s">
        <v>1431</v>
      </c>
      <c r="D212" s="99">
        <f>+ROUND('Alimentazione CE Costi'!E166,2)</f>
        <v>0</v>
      </c>
      <c r="E212" s="99">
        <f>+ROUND('Alimentazione CE Costi'!H166,2)</f>
        <v>0</v>
      </c>
      <c r="F212" s="99">
        <f t="shared" si="29"/>
        <v>0</v>
      </c>
      <c r="G212" s="355"/>
      <c r="H212" s="241"/>
      <c r="I212" s="100"/>
      <c r="K212" s="96"/>
      <c r="M212" s="100"/>
    </row>
    <row r="213" spans="1:13" ht="25.5">
      <c r="A213" s="229"/>
      <c r="B213" s="158" t="s">
        <v>556</v>
      </c>
      <c r="C213" s="159" t="s">
        <v>1432</v>
      </c>
      <c r="D213" s="146">
        <f t="shared" ref="D213" si="55">+D214+D215+D216+D217+D218+D219+D220+D221+D230+D231</f>
        <v>889</v>
      </c>
      <c r="E213" s="146">
        <f t="shared" ref="E213" si="56">+E214+E215+E216+E217+E218+E219+E220+E221+E230+E231</f>
        <v>826.97</v>
      </c>
      <c r="F213" s="146">
        <f t="shared" si="29"/>
        <v>62.029999999999973</v>
      </c>
      <c r="G213" s="62" t="s">
        <v>1838</v>
      </c>
      <c r="H213" s="241"/>
      <c r="I213" s="100"/>
      <c r="K213" s="96"/>
      <c r="M213" s="100"/>
    </row>
    <row r="214" spans="1:13" ht="25.5">
      <c r="A214" s="233" t="s">
        <v>1253</v>
      </c>
      <c r="B214" s="103" t="s">
        <v>557</v>
      </c>
      <c r="C214" s="104" t="s">
        <v>1433</v>
      </c>
      <c r="D214" s="99">
        <f>+ROUND('Alimentazione CE Costi'!E169+'Alimentazione CE Costi'!E170,2)</f>
        <v>589</v>
      </c>
      <c r="E214" s="99">
        <f>+ROUND('Alimentazione CE Costi'!H169+'Alimentazione CE Costi'!H170,2)</f>
        <v>589</v>
      </c>
      <c r="F214" s="99">
        <f t="shared" si="29"/>
        <v>0</v>
      </c>
      <c r="G214" s="355"/>
      <c r="H214" s="241"/>
      <c r="I214" s="100"/>
      <c r="K214" s="96"/>
      <c r="M214" s="100"/>
    </row>
    <row r="215" spans="1:13" ht="38.25">
      <c r="A215" s="233" t="s">
        <v>1253</v>
      </c>
      <c r="B215" s="103" t="s">
        <v>561</v>
      </c>
      <c r="C215" s="104" t="s">
        <v>1434</v>
      </c>
      <c r="D215" s="99">
        <f>+ROUND('Alimentazione CE Costi'!E172,2)</f>
        <v>0</v>
      </c>
      <c r="E215" s="99">
        <f>+ROUND('Alimentazione CE Costi'!H172,2)</f>
        <v>0</v>
      </c>
      <c r="F215" s="99">
        <f t="shared" si="29"/>
        <v>0</v>
      </c>
      <c r="G215" s="355"/>
      <c r="H215" s="241"/>
      <c r="I215" s="100"/>
      <c r="K215" s="96"/>
      <c r="M215" s="100"/>
    </row>
    <row r="216" spans="1:13" ht="18.75">
      <c r="A216" s="229"/>
      <c r="B216" s="103" t="s">
        <v>562</v>
      </c>
      <c r="C216" s="104" t="s">
        <v>1435</v>
      </c>
      <c r="D216" s="99">
        <f>+ROUND('Alimentazione CE Costi'!E174,2)</f>
        <v>0</v>
      </c>
      <c r="E216" s="99">
        <f>+ROUND('Alimentazione CE Costi'!H174,2)</f>
        <v>0</v>
      </c>
      <c r="F216" s="99">
        <f t="shared" si="29"/>
        <v>0</v>
      </c>
      <c r="G216" s="355"/>
      <c r="H216" s="241"/>
      <c r="I216" s="100"/>
      <c r="K216" s="96"/>
      <c r="M216" s="100"/>
    </row>
    <row r="217" spans="1:13" ht="25.5">
      <c r="A217" s="229"/>
      <c r="B217" s="103" t="s">
        <v>564</v>
      </c>
      <c r="C217" s="104" t="s">
        <v>1436</v>
      </c>
      <c r="D217" s="99">
        <f>+ROUND('Alimentazione CE Costi'!E176,2)</f>
        <v>0</v>
      </c>
      <c r="E217" s="99">
        <f>+ROUND('Alimentazione CE Costi'!H176,2)</f>
        <v>0</v>
      </c>
      <c r="F217" s="99">
        <f t="shared" si="29"/>
        <v>0</v>
      </c>
      <c r="G217" s="355"/>
      <c r="H217" s="241"/>
      <c r="I217" s="100"/>
      <c r="K217" s="96"/>
      <c r="M217" s="100"/>
    </row>
    <row r="218" spans="1:13" ht="18.75">
      <c r="A218" s="229" t="s">
        <v>1298</v>
      </c>
      <c r="B218" s="103" t="s">
        <v>565</v>
      </c>
      <c r="C218" s="104" t="s">
        <v>1437</v>
      </c>
      <c r="D218" s="99">
        <f>+ROUND('Alimentazione CE Costi'!E178,2)</f>
        <v>0</v>
      </c>
      <c r="E218" s="99">
        <f>+ROUND('Alimentazione CE Costi'!H178,2)</f>
        <v>0</v>
      </c>
      <c r="F218" s="99">
        <f t="shared" ref="F218:F281" si="57">+D218-E218</f>
        <v>0</v>
      </c>
      <c r="G218" s="355"/>
      <c r="H218" s="241"/>
      <c r="I218" s="100"/>
      <c r="K218" s="96"/>
      <c r="M218" s="100"/>
    </row>
    <row r="219" spans="1:13" ht="25.5">
      <c r="A219" s="229" t="s">
        <v>1298</v>
      </c>
      <c r="B219" s="103" t="s">
        <v>569</v>
      </c>
      <c r="C219" s="104" t="s">
        <v>1438</v>
      </c>
      <c r="D219" s="99">
        <f>+ROUND('Alimentazione CE Costi'!E180,2)</f>
        <v>0</v>
      </c>
      <c r="E219" s="99">
        <f>+ROUND('Alimentazione CE Costi'!H180,2)</f>
        <v>0</v>
      </c>
      <c r="F219" s="99">
        <f t="shared" si="57"/>
        <v>0</v>
      </c>
      <c r="G219" s="355"/>
      <c r="H219" s="241"/>
      <c r="I219" s="100"/>
      <c r="K219" s="96"/>
      <c r="M219" s="100"/>
    </row>
    <row r="220" spans="1:13" ht="18.75">
      <c r="A220" s="229"/>
      <c r="B220" s="103" t="s">
        <v>570</v>
      </c>
      <c r="C220" s="104" t="s">
        <v>1439</v>
      </c>
      <c r="D220" s="99">
        <f>+ROUND('Alimentazione CE Costi'!E182+'Alimentazione CE Costi'!E183+'Alimentazione CE Costi'!E184+'Alimentazione CE Costi'!E185+'Alimentazione CE Costi'!E186+'Alimentazione CE Costi'!E187+'Alimentazione CE Costi'!E188,2)</f>
        <v>0</v>
      </c>
      <c r="E220" s="99">
        <f>+ROUND('Alimentazione CE Costi'!H182+'Alimentazione CE Costi'!H183+'Alimentazione CE Costi'!H184+'Alimentazione CE Costi'!H185+'Alimentazione CE Costi'!H186+'Alimentazione CE Costi'!H187+'Alimentazione CE Costi'!H188,2)</f>
        <v>0</v>
      </c>
      <c r="F220" s="99">
        <f t="shared" si="57"/>
        <v>0</v>
      </c>
      <c r="G220" s="355"/>
      <c r="H220" s="241"/>
      <c r="I220" s="100"/>
      <c r="K220" s="96"/>
      <c r="M220" s="100"/>
    </row>
    <row r="221" spans="1:13" ht="18.75">
      <c r="A221" s="229"/>
      <c r="B221" s="150" t="s">
        <v>571</v>
      </c>
      <c r="C221" s="151" t="s">
        <v>1440</v>
      </c>
      <c r="D221" s="149">
        <f t="shared" ref="D221" si="58">SUM(D222:D229)</f>
        <v>300</v>
      </c>
      <c r="E221" s="149">
        <f t="shared" ref="E221" si="59">SUM(E222:E229)</f>
        <v>237.97</v>
      </c>
      <c r="F221" s="149">
        <f t="shared" si="57"/>
        <v>62.03</v>
      </c>
      <c r="G221" s="62" t="s">
        <v>1838</v>
      </c>
      <c r="H221" s="241"/>
      <c r="I221" s="100"/>
      <c r="K221" s="96"/>
      <c r="M221" s="100"/>
    </row>
    <row r="222" spans="1:13" ht="25.5">
      <c r="A222" s="229"/>
      <c r="B222" s="105" t="s">
        <v>573</v>
      </c>
      <c r="C222" s="106" t="s">
        <v>1441</v>
      </c>
      <c r="D222" s="99">
        <f>+ROUND('Alimentazione CE Costi'!E191,2)</f>
        <v>0</v>
      </c>
      <c r="E222" s="99">
        <f>+ROUND('Alimentazione CE Costi'!H191,2)</f>
        <v>0</v>
      </c>
      <c r="F222" s="99">
        <f t="shared" si="57"/>
        <v>0</v>
      </c>
      <c r="G222" s="355"/>
      <c r="H222" s="241"/>
      <c r="I222" s="100"/>
      <c r="K222" s="96"/>
      <c r="M222" s="100"/>
    </row>
    <row r="223" spans="1:13" ht="38.25">
      <c r="A223" s="229"/>
      <c r="B223" s="105" t="s">
        <v>574</v>
      </c>
      <c r="C223" s="106" t="s">
        <v>1442</v>
      </c>
      <c r="D223" s="99">
        <f>+ROUND('Alimentazione CE Costi'!E193,2)</f>
        <v>0</v>
      </c>
      <c r="E223" s="99">
        <f>+ROUND('Alimentazione CE Costi'!H193,2)</f>
        <v>0</v>
      </c>
      <c r="F223" s="99">
        <f t="shared" si="57"/>
        <v>0</v>
      </c>
      <c r="G223" s="355"/>
      <c r="H223" s="241"/>
      <c r="I223" s="100"/>
      <c r="K223" s="96"/>
      <c r="M223" s="100"/>
    </row>
    <row r="224" spans="1:13" ht="25.5">
      <c r="A224" s="229"/>
      <c r="B224" s="105" t="s">
        <v>576</v>
      </c>
      <c r="C224" s="106" t="s">
        <v>1443</v>
      </c>
      <c r="D224" s="99">
        <f>+ROUND('Alimentazione CE Costi'!E195,2)</f>
        <v>0</v>
      </c>
      <c r="E224" s="99">
        <f>+ROUND('Alimentazione CE Costi'!H195,2)</f>
        <v>0</v>
      </c>
      <c r="F224" s="99">
        <f t="shared" si="57"/>
        <v>0</v>
      </c>
      <c r="G224" s="355"/>
      <c r="H224" s="241"/>
      <c r="I224" s="100"/>
      <c r="K224" s="96"/>
      <c r="M224" s="100"/>
    </row>
    <row r="225" spans="1:13" ht="38.25">
      <c r="A225" s="229"/>
      <c r="B225" s="105" t="s">
        <v>578</v>
      </c>
      <c r="C225" s="106" t="s">
        <v>1444</v>
      </c>
      <c r="D225" s="99">
        <f>+ROUND('Alimentazione CE Costi'!E197,2)</f>
        <v>0</v>
      </c>
      <c r="E225" s="99">
        <f>+ROUND('Alimentazione CE Costi'!H197,2)</f>
        <v>0</v>
      </c>
      <c r="F225" s="99">
        <f t="shared" si="57"/>
        <v>0</v>
      </c>
      <c r="G225" s="355"/>
      <c r="H225" s="241"/>
      <c r="I225" s="100"/>
      <c r="K225" s="96"/>
      <c r="M225" s="100"/>
    </row>
    <row r="226" spans="1:13" ht="25.5">
      <c r="A226" s="229"/>
      <c r="B226" s="105" t="s">
        <v>580</v>
      </c>
      <c r="C226" s="106" t="s">
        <v>1445</v>
      </c>
      <c r="D226" s="99">
        <f>+ROUND('Alimentazione CE Costi'!E199,2)</f>
        <v>300</v>
      </c>
      <c r="E226" s="99">
        <f>+ROUND('Alimentazione CE Costi'!H199,2)</f>
        <v>237.97</v>
      </c>
      <c r="F226" s="99">
        <f t="shared" si="57"/>
        <v>62.03</v>
      </c>
      <c r="G226" s="355"/>
      <c r="H226" s="241"/>
      <c r="I226" s="100"/>
      <c r="K226" s="96"/>
      <c r="M226" s="100"/>
    </row>
    <row r="227" spans="1:13" ht="25.5">
      <c r="A227" s="229"/>
      <c r="B227" s="105" t="s">
        <v>582</v>
      </c>
      <c r="C227" s="106" t="s">
        <v>1446</v>
      </c>
      <c r="D227" s="99">
        <f>+ROUND('Alimentazione CE Costi'!E201,2)</f>
        <v>0</v>
      </c>
      <c r="E227" s="99">
        <f>+ROUND('Alimentazione CE Costi'!H201,2)</f>
        <v>0</v>
      </c>
      <c r="F227" s="99">
        <f t="shared" si="57"/>
        <v>0</v>
      </c>
      <c r="G227" s="355"/>
      <c r="H227" s="241"/>
      <c r="I227" s="100"/>
      <c r="K227" s="96"/>
      <c r="M227" s="100"/>
    </row>
    <row r="228" spans="1:13" ht="25.5">
      <c r="A228" s="229"/>
      <c r="B228" s="105" t="s">
        <v>584</v>
      </c>
      <c r="C228" s="106" t="s">
        <v>1447</v>
      </c>
      <c r="D228" s="99">
        <f>+ROUND('Alimentazione CE Costi'!E203,2)</f>
        <v>0</v>
      </c>
      <c r="E228" s="99">
        <f>+ROUND('Alimentazione CE Costi'!H203,2)</f>
        <v>0</v>
      </c>
      <c r="F228" s="99">
        <f t="shared" si="57"/>
        <v>0</v>
      </c>
      <c r="G228" s="355"/>
      <c r="H228" s="241"/>
      <c r="I228" s="100"/>
      <c r="K228" s="96"/>
      <c r="M228" s="100"/>
    </row>
    <row r="229" spans="1:13" ht="25.5">
      <c r="A229" s="229"/>
      <c r="B229" s="105" t="s">
        <v>586</v>
      </c>
      <c r="C229" s="106" t="s">
        <v>1448</v>
      </c>
      <c r="D229" s="99">
        <f>+ROUND('Alimentazione CE Costi'!E205,2)</f>
        <v>0</v>
      </c>
      <c r="E229" s="99">
        <f>+ROUND('Alimentazione CE Costi'!H205,2)</f>
        <v>0</v>
      </c>
      <c r="F229" s="99">
        <f t="shared" si="57"/>
        <v>0</v>
      </c>
      <c r="G229" s="355"/>
      <c r="H229" s="241"/>
      <c r="I229" s="100"/>
      <c r="K229" s="96"/>
      <c r="M229" s="100"/>
    </row>
    <row r="230" spans="1:13" ht="25.5">
      <c r="A230" s="229"/>
      <c r="B230" s="103" t="s">
        <v>587</v>
      </c>
      <c r="C230" s="104" t="s">
        <v>1449</v>
      </c>
      <c r="D230" s="99">
        <f>+ROUND('Alimentazione CE Costi'!E207,2)</f>
        <v>0</v>
      </c>
      <c r="E230" s="99">
        <f>+ROUND('Alimentazione CE Costi'!H207,2)</f>
        <v>0</v>
      </c>
      <c r="F230" s="99">
        <f t="shared" si="57"/>
        <v>0</v>
      </c>
      <c r="G230" s="355"/>
      <c r="H230" s="241"/>
      <c r="I230" s="100"/>
      <c r="K230" s="96"/>
      <c r="M230" s="100"/>
    </row>
    <row r="231" spans="1:13" ht="51">
      <c r="A231" s="229"/>
      <c r="B231" s="105" t="s">
        <v>589</v>
      </c>
      <c r="C231" s="106" t="s">
        <v>1450</v>
      </c>
      <c r="D231" s="99">
        <f>+ROUND('Alimentazione CE Costi'!E209,2)</f>
        <v>0</v>
      </c>
      <c r="E231" s="99">
        <f>+ROUND('Alimentazione CE Costi'!H209,2)</f>
        <v>0</v>
      </c>
      <c r="F231" s="99">
        <f t="shared" si="57"/>
        <v>0</v>
      </c>
      <c r="G231" s="355"/>
      <c r="H231" s="241"/>
      <c r="I231" s="100"/>
      <c r="K231" s="96"/>
      <c r="M231" s="100"/>
    </row>
    <row r="232" spans="1:13" ht="25.5">
      <c r="A232" s="227"/>
      <c r="B232" s="158" t="s">
        <v>590</v>
      </c>
      <c r="C232" s="159" t="s">
        <v>1451</v>
      </c>
      <c r="D232" s="146">
        <f t="shared" ref="D232" si="60">SUM(D233:D237)</f>
        <v>0</v>
      </c>
      <c r="E232" s="146">
        <f t="shared" ref="E232" si="61">SUM(E233:E237)</f>
        <v>0</v>
      </c>
      <c r="F232" s="146">
        <f t="shared" si="57"/>
        <v>0</v>
      </c>
      <c r="G232" s="62" t="s">
        <v>1838</v>
      </c>
      <c r="H232" s="241"/>
      <c r="I232" s="100"/>
      <c r="K232" s="96"/>
      <c r="M232" s="100"/>
    </row>
    <row r="233" spans="1:13" ht="25.5">
      <c r="A233" s="227" t="s">
        <v>1253</v>
      </c>
      <c r="B233" s="103" t="s">
        <v>591</v>
      </c>
      <c r="C233" s="104" t="s">
        <v>1452</v>
      </c>
      <c r="D233" s="99">
        <f>+ROUND('Alimentazione CE Costi'!E212,2)</f>
        <v>0</v>
      </c>
      <c r="E233" s="99">
        <f>+ROUND('Alimentazione CE Costi'!H212,2)</f>
        <v>0</v>
      </c>
      <c r="F233" s="99">
        <f t="shared" si="57"/>
        <v>0</v>
      </c>
      <c r="G233" s="62"/>
      <c r="H233" s="241"/>
      <c r="I233" s="100"/>
      <c r="K233" s="96"/>
      <c r="M233" s="100"/>
    </row>
    <row r="234" spans="1:13" ht="18.75">
      <c r="A234" s="231"/>
      <c r="B234" s="103" t="s">
        <v>592</v>
      </c>
      <c r="C234" s="104" t="s">
        <v>1453</v>
      </c>
      <c r="D234" s="99">
        <f>+ROUND('Alimentazione CE Costi'!E214,2)</f>
        <v>0</v>
      </c>
      <c r="E234" s="99">
        <f>+ROUND('Alimentazione CE Costi'!H214,2)</f>
        <v>0</v>
      </c>
      <c r="F234" s="99">
        <f t="shared" si="57"/>
        <v>0</v>
      </c>
      <c r="G234" s="62"/>
      <c r="H234" s="241"/>
      <c r="I234" s="100"/>
      <c r="K234" s="96"/>
      <c r="M234" s="100"/>
    </row>
    <row r="235" spans="1:13" ht="25.5">
      <c r="A235" s="231" t="s">
        <v>1302</v>
      </c>
      <c r="B235" s="103" t="s">
        <v>593</v>
      </c>
      <c r="C235" s="104" t="s">
        <v>1454</v>
      </c>
      <c r="D235" s="99">
        <f>+ROUND('Alimentazione CE Costi'!E216,2)</f>
        <v>0</v>
      </c>
      <c r="E235" s="99">
        <f>+ROUND('Alimentazione CE Costi'!H216,2)</f>
        <v>0</v>
      </c>
      <c r="F235" s="99">
        <f t="shared" si="57"/>
        <v>0</v>
      </c>
      <c r="G235" s="62"/>
      <c r="H235" s="241"/>
      <c r="I235" s="100"/>
      <c r="K235" s="96"/>
      <c r="M235" s="100"/>
    </row>
    <row r="236" spans="1:13" ht="18.75">
      <c r="A236" s="231"/>
      <c r="B236" s="103" t="s">
        <v>594</v>
      </c>
      <c r="C236" s="104" t="s">
        <v>1455</v>
      </c>
      <c r="D236" s="99">
        <f>+ROUND('Alimentazione CE Costi'!E218+'Alimentazione CE Costi'!E219,2)</f>
        <v>0</v>
      </c>
      <c r="E236" s="99">
        <f>+ROUND('Alimentazione CE Costi'!H218+'Alimentazione CE Costi'!H219,2)</f>
        <v>0</v>
      </c>
      <c r="F236" s="99">
        <f t="shared" si="57"/>
        <v>0</v>
      </c>
      <c r="G236" s="62"/>
      <c r="H236" s="241"/>
      <c r="I236" s="100"/>
      <c r="K236" s="96"/>
      <c r="M236" s="100"/>
    </row>
    <row r="237" spans="1:13" ht="18.75">
      <c r="A237" s="231"/>
      <c r="B237" s="103" t="s">
        <v>595</v>
      </c>
      <c r="C237" s="104" t="s">
        <v>1456</v>
      </c>
      <c r="D237" s="99">
        <f>+ROUND('Alimentazione CE Costi'!E221+'Alimentazione CE Costi'!E222,2)</f>
        <v>0</v>
      </c>
      <c r="E237" s="99">
        <f>+ROUND('Alimentazione CE Costi'!H221+'Alimentazione CE Costi'!H222,2)</f>
        <v>0</v>
      </c>
      <c r="F237" s="99">
        <f t="shared" si="57"/>
        <v>0</v>
      </c>
      <c r="G237" s="62"/>
      <c r="H237" s="241"/>
      <c r="I237" s="100"/>
      <c r="K237" s="96"/>
      <c r="M237" s="100"/>
    </row>
    <row r="238" spans="1:13" ht="25.5">
      <c r="A238" s="227"/>
      <c r="B238" s="158" t="s">
        <v>596</v>
      </c>
      <c r="C238" s="159" t="s">
        <v>1457</v>
      </c>
      <c r="D238" s="146">
        <f t="shared" ref="D238" si="62">SUM(D239:D242)</f>
        <v>0</v>
      </c>
      <c r="E238" s="146">
        <f t="shared" ref="E238" si="63">SUM(E239:E242)</f>
        <v>0</v>
      </c>
      <c r="F238" s="146">
        <f t="shared" si="57"/>
        <v>0</v>
      </c>
      <c r="G238" s="62" t="s">
        <v>1838</v>
      </c>
      <c r="H238" s="241"/>
      <c r="I238" s="100"/>
      <c r="K238" s="96"/>
      <c r="M238" s="100"/>
    </row>
    <row r="239" spans="1:13" ht="25.5">
      <c r="A239" s="227" t="s">
        <v>1253</v>
      </c>
      <c r="B239" s="103" t="s">
        <v>597</v>
      </c>
      <c r="C239" s="104" t="s">
        <v>1458</v>
      </c>
      <c r="D239" s="99">
        <f>+ROUND('Alimentazione CE Costi'!E225,2)</f>
        <v>0</v>
      </c>
      <c r="E239" s="99">
        <f>+ROUND('Alimentazione CE Costi'!H225,2)</f>
        <v>0</v>
      </c>
      <c r="F239" s="99">
        <f t="shared" si="57"/>
        <v>0</v>
      </c>
      <c r="G239" s="62"/>
      <c r="H239" s="241"/>
      <c r="I239" s="100"/>
      <c r="K239" s="96"/>
      <c r="M239" s="100"/>
    </row>
    <row r="240" spans="1:13" ht="18.75">
      <c r="A240" s="227"/>
      <c r="B240" s="103" t="s">
        <v>598</v>
      </c>
      <c r="C240" s="104" t="s">
        <v>1459</v>
      </c>
      <c r="D240" s="99">
        <f>+ROUND('Alimentazione CE Costi'!E227,2)</f>
        <v>0</v>
      </c>
      <c r="E240" s="99">
        <f>+ROUND('Alimentazione CE Costi'!H227,2)</f>
        <v>0</v>
      </c>
      <c r="F240" s="99">
        <f t="shared" si="57"/>
        <v>0</v>
      </c>
      <c r="G240" s="62"/>
      <c r="H240" s="241"/>
      <c r="I240" s="100"/>
      <c r="K240" s="96"/>
      <c r="M240" s="100"/>
    </row>
    <row r="241" spans="1:13" ht="18.75">
      <c r="A241" s="229" t="s">
        <v>1298</v>
      </c>
      <c r="B241" s="103" t="s">
        <v>599</v>
      </c>
      <c r="C241" s="104" t="s">
        <v>1460</v>
      </c>
      <c r="D241" s="99">
        <f>+ROUND('Alimentazione CE Costi'!E229,2)</f>
        <v>0</v>
      </c>
      <c r="E241" s="99">
        <f>+ROUND('Alimentazione CE Costi'!H229,2)</f>
        <v>0</v>
      </c>
      <c r="F241" s="99">
        <f t="shared" si="57"/>
        <v>0</v>
      </c>
      <c r="G241" s="355"/>
      <c r="H241" s="241"/>
      <c r="I241" s="100"/>
      <c r="K241" s="96"/>
      <c r="M241" s="100"/>
    </row>
    <row r="242" spans="1:13" ht="18.75">
      <c r="A242" s="229"/>
      <c r="B242" s="103" t="s">
        <v>600</v>
      </c>
      <c r="C242" s="104" t="s">
        <v>1461</v>
      </c>
      <c r="D242" s="99">
        <f>+ROUND('Alimentazione CE Costi'!E231+'Alimentazione CE Costi'!E232+'Alimentazione CE Costi'!E233,2)</f>
        <v>0</v>
      </c>
      <c r="E242" s="99">
        <f>+ROUND('Alimentazione CE Costi'!H231+'Alimentazione CE Costi'!H232+'Alimentazione CE Costi'!H233,2)</f>
        <v>0</v>
      </c>
      <c r="F242" s="99">
        <f t="shared" si="57"/>
        <v>0</v>
      </c>
      <c r="G242" s="355"/>
      <c r="H242" s="241"/>
      <c r="I242" s="100"/>
      <c r="K242" s="96"/>
      <c r="M242" s="100"/>
    </row>
    <row r="243" spans="1:13" ht="25.5">
      <c r="A243" s="229"/>
      <c r="B243" s="158" t="s">
        <v>1462</v>
      </c>
      <c r="C243" s="159" t="s">
        <v>1463</v>
      </c>
      <c r="D243" s="146">
        <f t="shared" ref="D243" si="64">SUM(D244:D247)</f>
        <v>0</v>
      </c>
      <c r="E243" s="146">
        <f t="shared" ref="E243" si="65">SUM(E244:E247)</f>
        <v>0</v>
      </c>
      <c r="F243" s="146">
        <f t="shared" si="57"/>
        <v>0</v>
      </c>
      <c r="G243" s="62" t="s">
        <v>1838</v>
      </c>
      <c r="H243" s="241"/>
      <c r="I243" s="100"/>
      <c r="K243" s="96"/>
      <c r="M243" s="100"/>
    </row>
    <row r="244" spans="1:13" ht="25.5">
      <c r="A244" s="229" t="s">
        <v>1253</v>
      </c>
      <c r="B244" s="103" t="s">
        <v>605</v>
      </c>
      <c r="C244" s="104" t="s">
        <v>1464</v>
      </c>
      <c r="D244" s="99">
        <f>+ROUND('Alimentazione CE Costi'!E236,2)</f>
        <v>0</v>
      </c>
      <c r="E244" s="99">
        <f>+ROUND('Alimentazione CE Costi'!H236,2)</f>
        <v>0</v>
      </c>
      <c r="F244" s="99">
        <f t="shared" si="57"/>
        <v>0</v>
      </c>
      <c r="G244" s="355"/>
      <c r="H244" s="241"/>
      <c r="I244" s="100"/>
      <c r="K244" s="96"/>
      <c r="M244" s="100"/>
    </row>
    <row r="245" spans="1:13" ht="18.75">
      <c r="A245" s="229"/>
      <c r="B245" s="103" t="s">
        <v>606</v>
      </c>
      <c r="C245" s="104" t="s">
        <v>1465</v>
      </c>
      <c r="D245" s="99">
        <f>+ROUND('Alimentazione CE Costi'!E238,2)</f>
        <v>0</v>
      </c>
      <c r="E245" s="99">
        <f>+ROUND('Alimentazione CE Costi'!H238,2)</f>
        <v>0</v>
      </c>
      <c r="F245" s="99">
        <f t="shared" si="57"/>
        <v>0</v>
      </c>
      <c r="G245" s="355"/>
      <c r="H245" s="241"/>
      <c r="I245" s="100"/>
      <c r="K245" s="96"/>
      <c r="M245" s="100"/>
    </row>
    <row r="246" spans="1:13" ht="18.75">
      <c r="A246" s="229" t="s">
        <v>1298</v>
      </c>
      <c r="B246" s="103" t="s">
        <v>607</v>
      </c>
      <c r="C246" s="104" t="s">
        <v>1466</v>
      </c>
      <c r="D246" s="99">
        <f>+ROUND('Alimentazione CE Costi'!E240,2)</f>
        <v>0</v>
      </c>
      <c r="E246" s="99">
        <f>+ROUND('Alimentazione CE Costi'!H240,2)</f>
        <v>0</v>
      </c>
      <c r="F246" s="99">
        <f t="shared" si="57"/>
        <v>0</v>
      </c>
      <c r="G246" s="355"/>
      <c r="H246" s="241"/>
      <c r="I246" s="100"/>
      <c r="K246" s="96"/>
      <c r="M246" s="100"/>
    </row>
    <row r="247" spans="1:13" ht="18.75">
      <c r="A247" s="229"/>
      <c r="B247" s="103" t="s">
        <v>608</v>
      </c>
      <c r="C247" s="104" t="s">
        <v>1467</v>
      </c>
      <c r="D247" s="99">
        <f>+ROUND('Alimentazione CE Costi'!E242+'Alimentazione CE Costi'!E243,2)</f>
        <v>0</v>
      </c>
      <c r="E247" s="99">
        <f>+ROUND('Alimentazione CE Costi'!H242+'Alimentazione CE Costi'!H243,2)</f>
        <v>0</v>
      </c>
      <c r="F247" s="99">
        <f t="shared" si="57"/>
        <v>0</v>
      </c>
      <c r="G247" s="355"/>
      <c r="H247" s="241"/>
      <c r="I247" s="100"/>
      <c r="K247" s="96"/>
      <c r="M247" s="100"/>
    </row>
    <row r="248" spans="1:13" ht="25.5">
      <c r="A248" s="229"/>
      <c r="B248" s="158" t="s">
        <v>611</v>
      </c>
      <c r="C248" s="159" t="s">
        <v>1468</v>
      </c>
      <c r="D248" s="146">
        <f t="shared" ref="D248" si="66">SUM(D249:D252,D257)</f>
        <v>0</v>
      </c>
      <c r="E248" s="146">
        <f t="shared" ref="E248" si="67">SUM(E249:E252,E257)</f>
        <v>0</v>
      </c>
      <c r="F248" s="146">
        <f t="shared" si="57"/>
        <v>0</v>
      </c>
      <c r="G248" s="62" t="s">
        <v>1838</v>
      </c>
      <c r="H248" s="241"/>
      <c r="I248" s="100"/>
      <c r="K248" s="96"/>
      <c r="M248" s="100"/>
    </row>
    <row r="249" spans="1:13" ht="25.5">
      <c r="A249" s="229" t="s">
        <v>1253</v>
      </c>
      <c r="B249" s="103" t="s">
        <v>612</v>
      </c>
      <c r="C249" s="104" t="s">
        <v>1469</v>
      </c>
      <c r="D249" s="99">
        <f>+ROUND('Alimentazione CE Costi'!E246+'Alimentazione CE Costi'!E247,2)</f>
        <v>0</v>
      </c>
      <c r="E249" s="99">
        <f>+ROUND('Alimentazione CE Costi'!H246+'Alimentazione CE Costi'!H247,2)</f>
        <v>0</v>
      </c>
      <c r="F249" s="99">
        <f t="shared" si="57"/>
        <v>0</v>
      </c>
      <c r="G249" s="355"/>
      <c r="H249" s="241"/>
      <c r="I249" s="100"/>
      <c r="K249" s="96"/>
      <c r="M249" s="100"/>
    </row>
    <row r="250" spans="1:13" ht="18.75">
      <c r="A250" s="229"/>
      <c r="B250" s="103" t="s">
        <v>615</v>
      </c>
      <c r="C250" s="104" t="s">
        <v>1470</v>
      </c>
      <c r="D250" s="99">
        <f>+ROUND('Alimentazione CE Costi'!E249,2)</f>
        <v>0</v>
      </c>
      <c r="E250" s="99">
        <f>+ROUND('Alimentazione CE Costi'!H249,2)</f>
        <v>0</v>
      </c>
      <c r="F250" s="99">
        <f t="shared" si="57"/>
        <v>0</v>
      </c>
      <c r="G250" s="355"/>
      <c r="H250" s="241"/>
      <c r="I250" s="100"/>
      <c r="K250" s="96"/>
      <c r="M250" s="100"/>
    </row>
    <row r="251" spans="1:13" ht="18.75">
      <c r="A251" s="229" t="s">
        <v>1298</v>
      </c>
      <c r="B251" s="103" t="s">
        <v>616</v>
      </c>
      <c r="C251" s="104" t="s">
        <v>1471</v>
      </c>
      <c r="D251" s="99">
        <f>+ROUND('Alimentazione CE Costi'!E251,2)</f>
        <v>0</v>
      </c>
      <c r="E251" s="99">
        <f>+ROUND('Alimentazione CE Costi'!H251,2)</f>
        <v>0</v>
      </c>
      <c r="F251" s="99">
        <f t="shared" si="57"/>
        <v>0</v>
      </c>
      <c r="G251" s="355"/>
      <c r="H251" s="241"/>
      <c r="I251" s="100"/>
      <c r="K251" s="96"/>
      <c r="M251" s="100"/>
    </row>
    <row r="252" spans="1:13" ht="18.75">
      <c r="A252" s="229"/>
      <c r="B252" s="150" t="s">
        <v>619</v>
      </c>
      <c r="C252" s="151" t="s">
        <v>1472</v>
      </c>
      <c r="D252" s="149">
        <f t="shared" ref="D252" si="68">SUM(D253:D256)</f>
        <v>0</v>
      </c>
      <c r="E252" s="149">
        <f t="shared" ref="E252" si="69">SUM(E253:E256)</f>
        <v>0</v>
      </c>
      <c r="F252" s="149">
        <f t="shared" si="57"/>
        <v>0</v>
      </c>
      <c r="G252" s="62" t="s">
        <v>1838</v>
      </c>
      <c r="H252" s="241"/>
      <c r="I252" s="100"/>
      <c r="K252" s="96"/>
      <c r="M252" s="100"/>
    </row>
    <row r="253" spans="1:13" ht="25.5">
      <c r="A253" s="229"/>
      <c r="B253" s="105" t="s">
        <v>621</v>
      </c>
      <c r="C253" s="106" t="s">
        <v>1473</v>
      </c>
      <c r="D253" s="99">
        <f>+ROUND('Alimentazione CE Costi'!E254,2)</f>
        <v>0</v>
      </c>
      <c r="E253" s="99">
        <f>+ROUND('Alimentazione CE Costi'!H254,2)</f>
        <v>0</v>
      </c>
      <c r="F253" s="99">
        <f t="shared" si="57"/>
        <v>0</v>
      </c>
      <c r="G253" s="355"/>
      <c r="H253" s="241"/>
      <c r="I253" s="100"/>
      <c r="K253" s="96"/>
      <c r="M253" s="100"/>
    </row>
    <row r="254" spans="1:13" ht="25.5">
      <c r="A254" s="229"/>
      <c r="B254" s="105" t="s">
        <v>623</v>
      </c>
      <c r="C254" s="106" t="s">
        <v>1474</v>
      </c>
      <c r="D254" s="99">
        <f>+ROUND('Alimentazione CE Costi'!E256,2)</f>
        <v>0</v>
      </c>
      <c r="E254" s="99">
        <f>+ROUND('Alimentazione CE Costi'!H256,2)</f>
        <v>0</v>
      </c>
      <c r="F254" s="99">
        <f t="shared" si="57"/>
        <v>0</v>
      </c>
      <c r="G254" s="355"/>
      <c r="H254" s="241"/>
      <c r="I254" s="100"/>
      <c r="K254" s="96"/>
      <c r="M254" s="100"/>
    </row>
    <row r="255" spans="1:13" ht="25.5">
      <c r="A255" s="229"/>
      <c r="B255" s="105" t="s">
        <v>625</v>
      </c>
      <c r="C255" s="106" t="s">
        <v>1475</v>
      </c>
      <c r="D255" s="99">
        <f>+ROUND('Alimentazione CE Costi'!E258,2)</f>
        <v>0</v>
      </c>
      <c r="E255" s="99">
        <f>+ROUND('Alimentazione CE Costi'!H258,2)</f>
        <v>0</v>
      </c>
      <c r="F255" s="99">
        <f t="shared" si="57"/>
        <v>0</v>
      </c>
      <c r="G255" s="355"/>
      <c r="H255" s="241"/>
      <c r="I255" s="100"/>
      <c r="K255" s="96"/>
      <c r="M255" s="100"/>
    </row>
    <row r="256" spans="1:13" ht="25.5">
      <c r="A256" s="229"/>
      <c r="B256" s="105" t="s">
        <v>627</v>
      </c>
      <c r="C256" s="106" t="s">
        <v>1476</v>
      </c>
      <c r="D256" s="99">
        <f>+ROUND('Alimentazione CE Costi'!E260,2)</f>
        <v>0</v>
      </c>
      <c r="E256" s="99">
        <f>+ROUND('Alimentazione CE Costi'!H260,2)</f>
        <v>0</v>
      </c>
      <c r="F256" s="99">
        <f t="shared" si="57"/>
        <v>0</v>
      </c>
      <c r="G256" s="355"/>
      <c r="H256" s="241"/>
      <c r="I256" s="100"/>
      <c r="K256" s="96"/>
      <c r="M256" s="100"/>
    </row>
    <row r="257" spans="1:13" ht="25.5">
      <c r="A257" s="229"/>
      <c r="B257" s="103" t="s">
        <v>628</v>
      </c>
      <c r="C257" s="104" t="s">
        <v>1477</v>
      </c>
      <c r="D257" s="99">
        <f>+ROUND('Alimentazione CE Costi'!E262,2)</f>
        <v>0</v>
      </c>
      <c r="E257" s="99">
        <f>+ROUND('Alimentazione CE Costi'!H262,2)</f>
        <v>0</v>
      </c>
      <c r="F257" s="99">
        <f t="shared" si="57"/>
        <v>0</v>
      </c>
      <c r="G257" s="355"/>
      <c r="H257" s="241"/>
      <c r="I257" s="100"/>
      <c r="K257" s="96"/>
      <c r="M257" s="100"/>
    </row>
    <row r="258" spans="1:13" ht="25.5">
      <c r="A258" s="229"/>
      <c r="B258" s="158" t="s">
        <v>629</v>
      </c>
      <c r="C258" s="159" t="s">
        <v>1478</v>
      </c>
      <c r="D258" s="146">
        <f t="shared" ref="D258" si="70">SUM(D259:D263)</f>
        <v>0</v>
      </c>
      <c r="E258" s="146">
        <f t="shared" ref="E258" si="71">SUM(E259:E263)</f>
        <v>0</v>
      </c>
      <c r="F258" s="146">
        <f t="shared" si="57"/>
        <v>0</v>
      </c>
      <c r="G258" s="62" t="s">
        <v>1838</v>
      </c>
      <c r="H258" s="241"/>
      <c r="I258" s="100"/>
      <c r="K258" s="96"/>
      <c r="M258" s="100"/>
    </row>
    <row r="259" spans="1:13" ht="25.5">
      <c r="A259" s="229" t="s">
        <v>1253</v>
      </c>
      <c r="B259" s="103" t="s">
        <v>630</v>
      </c>
      <c r="C259" s="104" t="s">
        <v>1479</v>
      </c>
      <c r="D259" s="99">
        <f>+ROUND('Alimentazione CE Costi'!E265,2)</f>
        <v>0</v>
      </c>
      <c r="E259" s="99">
        <f>+ROUND('Alimentazione CE Costi'!H265,2)</f>
        <v>0</v>
      </c>
      <c r="F259" s="99">
        <f t="shared" si="57"/>
        <v>0</v>
      </c>
      <c r="G259" s="355"/>
      <c r="H259" s="241"/>
      <c r="I259" s="100"/>
      <c r="K259" s="96"/>
      <c r="M259" s="100"/>
    </row>
    <row r="260" spans="1:13" ht="18.75">
      <c r="A260" s="227"/>
      <c r="B260" s="103" t="s">
        <v>631</v>
      </c>
      <c r="C260" s="104" t="s">
        <v>1480</v>
      </c>
      <c r="D260" s="99">
        <f>+ROUND('Alimentazione CE Costi'!E267,2)</f>
        <v>0</v>
      </c>
      <c r="E260" s="99">
        <f>+ROUND('Alimentazione CE Costi'!H267,2)</f>
        <v>0</v>
      </c>
      <c r="F260" s="99">
        <f t="shared" si="57"/>
        <v>0</v>
      </c>
      <c r="G260" s="62"/>
      <c r="H260" s="241"/>
      <c r="I260" s="100"/>
      <c r="K260" s="96"/>
      <c r="M260" s="100"/>
    </row>
    <row r="261" spans="1:13" ht="25.5">
      <c r="A261" s="227" t="s">
        <v>1302</v>
      </c>
      <c r="B261" s="103" t="s">
        <v>632</v>
      </c>
      <c r="C261" s="104" t="s">
        <v>1481</v>
      </c>
      <c r="D261" s="99">
        <f>+ROUND('Alimentazione CE Costi'!E269,2)</f>
        <v>0</v>
      </c>
      <c r="E261" s="99">
        <f>+ROUND('Alimentazione CE Costi'!H269,2)</f>
        <v>0</v>
      </c>
      <c r="F261" s="99">
        <f t="shared" si="57"/>
        <v>0</v>
      </c>
      <c r="G261" s="62"/>
      <c r="H261" s="241"/>
      <c r="I261" s="100"/>
      <c r="K261" s="96"/>
      <c r="M261" s="100"/>
    </row>
    <row r="262" spans="1:13" ht="18.75">
      <c r="A262" s="227"/>
      <c r="B262" s="103" t="s">
        <v>633</v>
      </c>
      <c r="C262" s="104" t="s">
        <v>1482</v>
      </c>
      <c r="D262" s="99">
        <f>+ROUND('Alimentazione CE Costi'!E271,2)</f>
        <v>0</v>
      </c>
      <c r="E262" s="99">
        <f>+ROUND('Alimentazione CE Costi'!H271,2)</f>
        <v>0</v>
      </c>
      <c r="F262" s="99">
        <f t="shared" si="57"/>
        <v>0</v>
      </c>
      <c r="G262" s="62"/>
      <c r="H262" s="241"/>
      <c r="I262" s="100"/>
      <c r="K262" s="96"/>
      <c r="M262" s="100"/>
    </row>
    <row r="263" spans="1:13" ht="18.75">
      <c r="A263" s="231"/>
      <c r="B263" s="103" t="s">
        <v>634</v>
      </c>
      <c r="C263" s="104" t="s">
        <v>1483</v>
      </c>
      <c r="D263" s="99">
        <f>+ROUND('Alimentazione CE Costi'!E273,2)</f>
        <v>0</v>
      </c>
      <c r="E263" s="99">
        <f>+ROUND('Alimentazione CE Costi'!H273,2)</f>
        <v>0</v>
      </c>
      <c r="F263" s="99">
        <f t="shared" si="57"/>
        <v>0</v>
      </c>
      <c r="G263" s="62"/>
      <c r="H263" s="241"/>
      <c r="I263" s="100"/>
      <c r="K263" s="96"/>
      <c r="M263" s="100"/>
    </row>
    <row r="264" spans="1:13" ht="25.5">
      <c r="A264" s="227"/>
      <c r="B264" s="158" t="s">
        <v>635</v>
      </c>
      <c r="C264" s="159" t="s">
        <v>1484</v>
      </c>
      <c r="D264" s="146">
        <f t="shared" ref="D264" si="72">SUM(D265:D270)</f>
        <v>0</v>
      </c>
      <c r="E264" s="146">
        <f t="shared" ref="E264" si="73">SUM(E265:E270)</f>
        <v>0</v>
      </c>
      <c r="F264" s="146">
        <f t="shared" si="57"/>
        <v>0</v>
      </c>
      <c r="G264" s="62" t="s">
        <v>1838</v>
      </c>
      <c r="H264" s="241"/>
      <c r="I264" s="100"/>
      <c r="K264" s="96"/>
      <c r="M264" s="100"/>
    </row>
    <row r="265" spans="1:13" ht="25.5">
      <c r="A265" s="227" t="s">
        <v>1253</v>
      </c>
      <c r="B265" s="103" t="s">
        <v>636</v>
      </c>
      <c r="C265" s="104" t="s">
        <v>1485</v>
      </c>
      <c r="D265" s="99">
        <f>+ROUND('Alimentazione CE Costi'!E276+'Alimentazione CE Costi'!E277,2)</f>
        <v>0</v>
      </c>
      <c r="E265" s="99">
        <f>+ROUND('Alimentazione CE Costi'!H276+'Alimentazione CE Costi'!H277,2)</f>
        <v>0</v>
      </c>
      <c r="F265" s="99">
        <f t="shared" si="57"/>
        <v>0</v>
      </c>
      <c r="G265" s="62"/>
      <c r="H265" s="241"/>
      <c r="I265" s="100"/>
      <c r="K265" s="96"/>
      <c r="M265" s="100"/>
    </row>
    <row r="266" spans="1:13" ht="18.75">
      <c r="A266" s="227"/>
      <c r="B266" s="103" t="s">
        <v>639</v>
      </c>
      <c r="C266" s="104" t="s">
        <v>1486</v>
      </c>
      <c r="D266" s="99">
        <f>+ROUND('Alimentazione CE Costi'!E279,2)</f>
        <v>0</v>
      </c>
      <c r="E266" s="99">
        <f>+ROUND('Alimentazione CE Costi'!H279,2)</f>
        <v>0</v>
      </c>
      <c r="F266" s="99">
        <f t="shared" si="57"/>
        <v>0</v>
      </c>
      <c r="G266" s="62"/>
      <c r="H266" s="241"/>
      <c r="I266" s="100"/>
      <c r="K266" s="96"/>
      <c r="M266" s="100"/>
    </row>
    <row r="267" spans="1:13" ht="18.75">
      <c r="A267" s="227" t="s">
        <v>1298</v>
      </c>
      <c r="B267" s="103" t="s">
        <v>640</v>
      </c>
      <c r="C267" s="104" t="s">
        <v>1487</v>
      </c>
      <c r="D267" s="99">
        <f>+ROUND('Alimentazione CE Costi'!E281,2)</f>
        <v>0</v>
      </c>
      <c r="E267" s="99">
        <f>+ROUND('Alimentazione CE Costi'!H281,2)</f>
        <v>0</v>
      </c>
      <c r="F267" s="99">
        <f t="shared" si="57"/>
        <v>0</v>
      </c>
      <c r="G267" s="62"/>
      <c r="H267" s="241"/>
      <c r="I267" s="100"/>
      <c r="K267" s="96"/>
      <c r="M267" s="100"/>
    </row>
    <row r="268" spans="1:13" ht="18.75">
      <c r="A268" s="227"/>
      <c r="B268" s="103" t="s">
        <v>641</v>
      </c>
      <c r="C268" s="104" t="s">
        <v>1488</v>
      </c>
      <c r="D268" s="99">
        <f>+ROUND('Alimentazione CE Costi'!E283+'Alimentazione CE Costi'!E284,2)</f>
        <v>0</v>
      </c>
      <c r="E268" s="99">
        <f>+ROUND('Alimentazione CE Costi'!H283+'Alimentazione CE Costi'!H284,2)</f>
        <v>0</v>
      </c>
      <c r="F268" s="99">
        <f t="shared" si="57"/>
        <v>0</v>
      </c>
      <c r="G268" s="62"/>
      <c r="H268" s="241"/>
      <c r="I268" s="100"/>
      <c r="K268" s="96"/>
      <c r="M268" s="100"/>
    </row>
    <row r="269" spans="1:13" ht="18.75">
      <c r="A269" s="231"/>
      <c r="B269" s="103" t="s">
        <v>643</v>
      </c>
      <c r="C269" s="104" t="s">
        <v>1489</v>
      </c>
      <c r="D269" s="99">
        <f>+ROUND('Alimentazione CE Costi'!E286,2)</f>
        <v>0</v>
      </c>
      <c r="E269" s="99">
        <f>+ROUND('Alimentazione CE Costi'!H286,2)</f>
        <v>0</v>
      </c>
      <c r="F269" s="99">
        <f t="shared" si="57"/>
        <v>0</v>
      </c>
      <c r="G269" s="62"/>
      <c r="H269" s="241"/>
      <c r="I269" s="100"/>
      <c r="K269" s="96"/>
      <c r="M269" s="100"/>
    </row>
    <row r="270" spans="1:13" ht="25.5">
      <c r="A270" s="227"/>
      <c r="B270" s="103" t="s">
        <v>644</v>
      </c>
      <c r="C270" s="104" t="s">
        <v>1490</v>
      </c>
      <c r="D270" s="99">
        <f>+ROUND('Alimentazione CE Costi'!E288,2)</f>
        <v>0</v>
      </c>
      <c r="E270" s="99">
        <f>+ROUND('Alimentazione CE Costi'!H288,2)</f>
        <v>0</v>
      </c>
      <c r="F270" s="99">
        <f t="shared" si="57"/>
        <v>0</v>
      </c>
      <c r="G270" s="62"/>
      <c r="H270" s="241"/>
      <c r="I270" s="100"/>
      <c r="K270" s="96"/>
      <c r="M270" s="100"/>
    </row>
    <row r="271" spans="1:13" ht="25.5">
      <c r="A271" s="227"/>
      <c r="B271" s="158" t="s">
        <v>645</v>
      </c>
      <c r="C271" s="159" t="s">
        <v>1491</v>
      </c>
      <c r="D271" s="146">
        <f t="shared" ref="D271" si="74">SUM(D272:D276)</f>
        <v>0</v>
      </c>
      <c r="E271" s="146">
        <f t="shared" ref="E271" si="75">SUM(E272:E276)</f>
        <v>0</v>
      </c>
      <c r="F271" s="146">
        <f t="shared" si="57"/>
        <v>0</v>
      </c>
      <c r="G271" s="62" t="s">
        <v>1838</v>
      </c>
      <c r="H271" s="241"/>
      <c r="I271" s="100"/>
      <c r="K271" s="96"/>
      <c r="M271" s="100"/>
    </row>
    <row r="272" spans="1:13" ht="25.5">
      <c r="A272" s="227" t="s">
        <v>1253</v>
      </c>
      <c r="B272" s="103" t="s">
        <v>646</v>
      </c>
      <c r="C272" s="104" t="s">
        <v>1492</v>
      </c>
      <c r="D272" s="99">
        <f>+ROUND('Alimentazione CE Costi'!E291,2)</f>
        <v>0</v>
      </c>
      <c r="E272" s="99">
        <f>+ROUND('Alimentazione CE Costi'!H291,2)</f>
        <v>0</v>
      </c>
      <c r="F272" s="99">
        <f t="shared" si="57"/>
        <v>0</v>
      </c>
      <c r="G272" s="62"/>
      <c r="H272" s="241"/>
      <c r="I272" s="100"/>
      <c r="K272" s="96"/>
      <c r="M272" s="100"/>
    </row>
    <row r="273" spans="1:13" ht="25.5">
      <c r="A273" s="227"/>
      <c r="B273" s="103" t="s">
        <v>647</v>
      </c>
      <c r="C273" s="104" t="s">
        <v>1493</v>
      </c>
      <c r="D273" s="99">
        <f>+ROUND('Alimentazione CE Costi'!E293,2)</f>
        <v>0</v>
      </c>
      <c r="E273" s="99">
        <f>+ROUND('Alimentazione CE Costi'!H293,2)</f>
        <v>0</v>
      </c>
      <c r="F273" s="99">
        <f t="shared" si="57"/>
        <v>0</v>
      </c>
      <c r="G273" s="62"/>
      <c r="H273" s="241"/>
      <c r="I273" s="100"/>
      <c r="K273" s="96"/>
      <c r="M273" s="100"/>
    </row>
    <row r="274" spans="1:13" ht="18.75">
      <c r="A274" s="227" t="s">
        <v>1298</v>
      </c>
      <c r="B274" s="103" t="s">
        <v>648</v>
      </c>
      <c r="C274" s="104" t="s">
        <v>1494</v>
      </c>
      <c r="D274" s="99">
        <f>+ROUND('Alimentazione CE Costi'!E295,2)</f>
        <v>0</v>
      </c>
      <c r="E274" s="99">
        <f>+ROUND('Alimentazione CE Costi'!H295,2)</f>
        <v>0</v>
      </c>
      <c r="F274" s="99">
        <f t="shared" si="57"/>
        <v>0</v>
      </c>
      <c r="G274" s="62"/>
      <c r="H274" s="241"/>
      <c r="I274" s="100"/>
      <c r="K274" s="96"/>
      <c r="M274" s="100"/>
    </row>
    <row r="275" spans="1:13" ht="18.75">
      <c r="A275" s="227"/>
      <c r="B275" s="103" t="s">
        <v>649</v>
      </c>
      <c r="C275" s="104" t="s">
        <v>1495</v>
      </c>
      <c r="D275" s="99">
        <f>+ROUND('Alimentazione CE Costi'!E297,2)</f>
        <v>0</v>
      </c>
      <c r="E275" s="99">
        <f>+ROUND('Alimentazione CE Costi'!H297,2)</f>
        <v>0</v>
      </c>
      <c r="F275" s="99">
        <f t="shared" si="57"/>
        <v>0</v>
      </c>
      <c r="G275" s="62"/>
      <c r="H275" s="241"/>
      <c r="I275" s="100"/>
      <c r="K275" s="96"/>
      <c r="M275" s="100"/>
    </row>
    <row r="276" spans="1:13" ht="25.5">
      <c r="A276" s="227"/>
      <c r="B276" s="103" t="s">
        <v>650</v>
      </c>
      <c r="C276" s="104" t="s">
        <v>1496</v>
      </c>
      <c r="D276" s="99">
        <f>+ROUND('Alimentazione CE Costi'!E299,2)</f>
        <v>0</v>
      </c>
      <c r="E276" s="99">
        <f>+ROUND('Alimentazione CE Costi'!H299,2)</f>
        <v>0</v>
      </c>
      <c r="F276" s="99">
        <f t="shared" si="57"/>
        <v>0</v>
      </c>
      <c r="G276" s="62"/>
      <c r="H276" s="241"/>
      <c r="I276" s="100"/>
      <c r="K276" s="96"/>
      <c r="M276" s="100"/>
    </row>
    <row r="277" spans="1:13" ht="25.5">
      <c r="A277" s="227"/>
      <c r="B277" s="158" t="s">
        <v>651</v>
      </c>
      <c r="C277" s="159" t="s">
        <v>1497</v>
      </c>
      <c r="D277" s="146">
        <f t="shared" ref="D277" si="76">SUM(D278:D281)</f>
        <v>0</v>
      </c>
      <c r="E277" s="146">
        <f t="shared" ref="E277" si="77">SUM(E278:E281)</f>
        <v>0</v>
      </c>
      <c r="F277" s="146">
        <f t="shared" si="57"/>
        <v>0</v>
      </c>
      <c r="G277" s="62" t="s">
        <v>1838</v>
      </c>
      <c r="H277" s="241"/>
      <c r="I277" s="100"/>
      <c r="K277" s="96"/>
      <c r="M277" s="100"/>
    </row>
    <row r="278" spans="1:13" ht="25.5">
      <c r="A278" s="227" t="s">
        <v>1253</v>
      </c>
      <c r="B278" s="103" t="s">
        <v>652</v>
      </c>
      <c r="C278" s="104" t="s">
        <v>1498</v>
      </c>
      <c r="D278" s="99">
        <f>+ROUND('Alimentazione CE Costi'!E302,2)</f>
        <v>0</v>
      </c>
      <c r="E278" s="99">
        <f>+ROUND('Alimentazione CE Costi'!H302,2)</f>
        <v>0</v>
      </c>
      <c r="F278" s="99">
        <f t="shared" si="57"/>
        <v>0</v>
      </c>
      <c r="G278" s="62"/>
      <c r="H278" s="241"/>
      <c r="I278" s="100"/>
      <c r="K278" s="96"/>
      <c r="M278" s="100"/>
    </row>
    <row r="279" spans="1:13" ht="25.5">
      <c r="A279" s="227"/>
      <c r="B279" s="103" t="s">
        <v>653</v>
      </c>
      <c r="C279" s="104" t="s">
        <v>1499</v>
      </c>
      <c r="D279" s="99">
        <f>+ROUND('Alimentazione CE Costi'!E304,2)</f>
        <v>0</v>
      </c>
      <c r="E279" s="99">
        <f>+ROUND('Alimentazione CE Costi'!H304,2)</f>
        <v>0</v>
      </c>
      <c r="F279" s="99">
        <f t="shared" si="57"/>
        <v>0</v>
      </c>
      <c r="G279" s="62"/>
      <c r="H279" s="241"/>
      <c r="I279" s="100"/>
      <c r="K279" s="96"/>
      <c r="M279" s="100"/>
    </row>
    <row r="280" spans="1:13" ht="18.75">
      <c r="A280" s="227" t="s">
        <v>1298</v>
      </c>
      <c r="B280" s="103" t="s">
        <v>654</v>
      </c>
      <c r="C280" s="104" t="s">
        <v>1500</v>
      </c>
      <c r="D280" s="99">
        <f>+ROUND('Alimentazione CE Costi'!E306,2)</f>
        <v>0</v>
      </c>
      <c r="E280" s="99">
        <f>+ROUND('Alimentazione CE Costi'!H306,2)</f>
        <v>0</v>
      </c>
      <c r="F280" s="99">
        <f t="shared" si="57"/>
        <v>0</v>
      </c>
      <c r="G280" s="62"/>
      <c r="H280" s="241"/>
      <c r="I280" s="100"/>
      <c r="K280" s="96"/>
      <c r="M280" s="100"/>
    </row>
    <row r="281" spans="1:13" ht="18.75">
      <c r="A281" s="227"/>
      <c r="B281" s="103" t="s">
        <v>655</v>
      </c>
      <c r="C281" s="104" t="s">
        <v>1501</v>
      </c>
      <c r="D281" s="99">
        <f>+ROUND('Alimentazione CE Costi'!E308+'Alimentazione CE Costi'!E309+'Alimentazione CE Costi'!E310+'Alimentazione CE Costi'!E311,2)</f>
        <v>0</v>
      </c>
      <c r="E281" s="99">
        <f>+ROUND('Alimentazione CE Costi'!H308+'Alimentazione CE Costi'!H309+'Alimentazione CE Costi'!H310+'Alimentazione CE Costi'!H311,2)</f>
        <v>0</v>
      </c>
      <c r="F281" s="99">
        <f t="shared" si="57"/>
        <v>0</v>
      </c>
      <c r="G281" s="62"/>
      <c r="H281" s="241"/>
      <c r="I281" s="100"/>
      <c r="K281" s="96"/>
      <c r="M281" s="100"/>
    </row>
    <row r="282" spans="1:13" ht="25.5">
      <c r="A282" s="227"/>
      <c r="B282" s="158" t="s">
        <v>660</v>
      </c>
      <c r="C282" s="159" t="s">
        <v>1502</v>
      </c>
      <c r="D282" s="146">
        <f t="shared" ref="D282" si="78">+D283+D286+D288+D289+D290+D287</f>
        <v>0</v>
      </c>
      <c r="E282" s="146">
        <f t="shared" ref="E282" si="79">+E283+E286+E288+E289+E290+E287</f>
        <v>0</v>
      </c>
      <c r="F282" s="146">
        <f t="shared" ref="F282:F345" si="80">+D282-E282</f>
        <v>0</v>
      </c>
      <c r="G282" s="62" t="s">
        <v>1838</v>
      </c>
      <c r="H282" s="241"/>
      <c r="I282" s="100"/>
      <c r="K282" s="96"/>
      <c r="M282" s="100"/>
    </row>
    <row r="283" spans="1:13" ht="25.5">
      <c r="A283" s="227" t="s">
        <v>1253</v>
      </c>
      <c r="B283" s="150" t="s">
        <v>661</v>
      </c>
      <c r="C283" s="151" t="s">
        <v>1503</v>
      </c>
      <c r="D283" s="149">
        <f t="shared" ref="D283" si="81">+D284+D285</f>
        <v>0</v>
      </c>
      <c r="E283" s="149">
        <f t="shared" ref="E283" si="82">+E284+E285</f>
        <v>0</v>
      </c>
      <c r="F283" s="149">
        <f t="shared" si="80"/>
        <v>0</v>
      </c>
      <c r="G283" s="62" t="s">
        <v>1838</v>
      </c>
      <c r="H283" s="241"/>
      <c r="I283" s="100"/>
      <c r="K283" s="96"/>
      <c r="M283" s="100"/>
    </row>
    <row r="284" spans="1:13" ht="18.75">
      <c r="A284" s="229" t="s">
        <v>1253</v>
      </c>
      <c r="B284" s="105" t="s">
        <v>663</v>
      </c>
      <c r="C284" s="106" t="s">
        <v>1504</v>
      </c>
      <c r="D284" s="99">
        <f>+ROUND('Alimentazione CE Costi'!E315,2)</f>
        <v>0</v>
      </c>
      <c r="E284" s="99">
        <f>+ROUND('Alimentazione CE Costi'!H315,2)</f>
        <v>0</v>
      </c>
      <c r="F284" s="99">
        <f t="shared" si="80"/>
        <v>0</v>
      </c>
      <c r="G284" s="355"/>
      <c r="H284" s="241"/>
      <c r="I284" s="100"/>
      <c r="K284" s="96"/>
      <c r="M284" s="100"/>
    </row>
    <row r="285" spans="1:13" ht="25.5">
      <c r="A285" s="229" t="s">
        <v>1253</v>
      </c>
      <c r="B285" s="105" t="s">
        <v>664</v>
      </c>
      <c r="C285" s="106" t="s">
        <v>1505</v>
      </c>
      <c r="D285" s="99">
        <f>+ROUND('Alimentazione CE Costi'!E317,2)</f>
        <v>0</v>
      </c>
      <c r="E285" s="99">
        <f>+ROUND('Alimentazione CE Costi'!H317,2)</f>
        <v>0</v>
      </c>
      <c r="F285" s="99">
        <f t="shared" si="80"/>
        <v>0</v>
      </c>
      <c r="G285" s="355"/>
      <c r="H285" s="241"/>
      <c r="I285" s="100"/>
      <c r="K285" s="96"/>
      <c r="M285" s="100"/>
    </row>
    <row r="286" spans="1:13" ht="25.5">
      <c r="A286" s="227"/>
      <c r="B286" s="103" t="s">
        <v>665</v>
      </c>
      <c r="C286" s="104" t="s">
        <v>1506</v>
      </c>
      <c r="D286" s="99">
        <f>+ROUND('Alimentazione CE Costi'!E319+'Alimentazione CE Costi'!E320+'Alimentazione CE Costi'!E321+'Alimentazione CE Costi'!E322,2)</f>
        <v>0</v>
      </c>
      <c r="E286" s="99">
        <f>+ROUND('Alimentazione CE Costi'!H319+'Alimentazione CE Costi'!H320+'Alimentazione CE Costi'!H321+'Alimentazione CE Costi'!H322,2)</f>
        <v>0</v>
      </c>
      <c r="F286" s="99">
        <f t="shared" si="80"/>
        <v>0</v>
      </c>
      <c r="G286" s="62"/>
      <c r="H286" s="241"/>
      <c r="I286" s="100"/>
      <c r="K286" s="96"/>
      <c r="M286" s="100"/>
    </row>
    <row r="287" spans="1:13" ht="38.25">
      <c r="A287" s="227" t="s">
        <v>1298</v>
      </c>
      <c r="B287" s="103" t="s">
        <v>670</v>
      </c>
      <c r="C287" s="104" t="s">
        <v>1507</v>
      </c>
      <c r="D287" s="99">
        <f>+ROUND('Alimentazione CE Costi'!E324,2)</f>
        <v>0</v>
      </c>
      <c r="E287" s="99">
        <f>+ROUND('Alimentazione CE Costi'!H324,2)</f>
        <v>0</v>
      </c>
      <c r="F287" s="99">
        <f t="shared" si="80"/>
        <v>0</v>
      </c>
      <c r="G287" s="62"/>
      <c r="H287" s="241"/>
      <c r="I287" s="100"/>
      <c r="K287" s="96"/>
      <c r="M287" s="100"/>
    </row>
    <row r="288" spans="1:13" ht="25.5">
      <c r="A288" s="227" t="s">
        <v>1302</v>
      </c>
      <c r="B288" s="103" t="s">
        <v>671</v>
      </c>
      <c r="C288" s="104" t="s">
        <v>1508</v>
      </c>
      <c r="D288" s="99">
        <f>+ROUND('Alimentazione CE Costi'!E326+'Alimentazione CE Costi'!E327+'Alimentazione CE Costi'!E328,2)</f>
        <v>0</v>
      </c>
      <c r="E288" s="99">
        <f>+ROUND('Alimentazione CE Costi'!H326+'Alimentazione CE Costi'!H327+'Alimentazione CE Costi'!H328,2)</f>
        <v>0</v>
      </c>
      <c r="F288" s="99">
        <f t="shared" si="80"/>
        <v>0</v>
      </c>
      <c r="G288" s="62"/>
      <c r="H288" s="241"/>
      <c r="I288" s="100"/>
      <c r="K288" s="96"/>
      <c r="M288" s="100"/>
    </row>
    <row r="289" spans="1:13" ht="18.75">
      <c r="A289" s="227"/>
      <c r="B289" s="103" t="s">
        <v>672</v>
      </c>
      <c r="C289" s="104" t="s">
        <v>1509</v>
      </c>
      <c r="D289" s="99">
        <f>+ROUND('Alimentazione CE Costi'!E330+'Alimentazione CE Costi'!E331+'Alimentazione CE Costi'!E332+'Alimentazione CE Costi'!E333+'Alimentazione CE Costi'!E334+'Alimentazione CE Costi'!E335+'Alimentazione CE Costi'!E336+'Alimentazione CE Costi'!E337,2)</f>
        <v>0</v>
      </c>
      <c r="E289" s="99">
        <f>+ROUND('Alimentazione CE Costi'!H330+'Alimentazione CE Costi'!H331+'Alimentazione CE Costi'!H332+'Alimentazione CE Costi'!H333+'Alimentazione CE Costi'!H334+'Alimentazione CE Costi'!H335+'Alimentazione CE Costi'!H336+'Alimentazione CE Costi'!H337,2)</f>
        <v>0</v>
      </c>
      <c r="F289" s="99">
        <f t="shared" si="80"/>
        <v>0</v>
      </c>
      <c r="G289" s="62"/>
      <c r="H289" s="241"/>
      <c r="I289" s="100"/>
      <c r="K289" s="96"/>
      <c r="M289" s="100"/>
    </row>
    <row r="290" spans="1:13" ht="18.75">
      <c r="A290" s="227"/>
      <c r="B290" s="103" t="s">
        <v>677</v>
      </c>
      <c r="C290" s="104" t="s">
        <v>1510</v>
      </c>
      <c r="D290" s="99">
        <f>+ROUND('Alimentazione CE Costi'!E339+'Alimentazione CE Costi'!E340,2)</f>
        <v>0</v>
      </c>
      <c r="E290" s="99">
        <f>+ROUND('Alimentazione CE Costi'!H339+'Alimentazione CE Costi'!H340,2)</f>
        <v>0</v>
      </c>
      <c r="F290" s="99">
        <f t="shared" si="80"/>
        <v>0</v>
      </c>
      <c r="G290" s="62"/>
      <c r="H290" s="241"/>
      <c r="I290" s="100"/>
      <c r="K290" s="96"/>
      <c r="M290" s="100"/>
    </row>
    <row r="291" spans="1:13" ht="25.5">
      <c r="A291" s="231"/>
      <c r="B291" s="158" t="s">
        <v>679</v>
      </c>
      <c r="C291" s="159" t="s">
        <v>1511</v>
      </c>
      <c r="D291" s="146">
        <f t="shared" ref="D291" si="83">SUM(D292:D298)</f>
        <v>12000</v>
      </c>
      <c r="E291" s="146">
        <f t="shared" ref="E291" si="84">SUM(E292:E298)</f>
        <v>22449.82</v>
      </c>
      <c r="F291" s="146">
        <f t="shared" si="80"/>
        <v>-10449.82</v>
      </c>
      <c r="G291" s="62" t="s">
        <v>1838</v>
      </c>
      <c r="H291" s="241"/>
      <c r="I291" s="100"/>
      <c r="K291" s="96"/>
      <c r="M291" s="100"/>
    </row>
    <row r="292" spans="1:13" ht="25.5">
      <c r="A292" s="227"/>
      <c r="B292" s="103" t="s">
        <v>681</v>
      </c>
      <c r="C292" s="104" t="s">
        <v>1512</v>
      </c>
      <c r="D292" s="99">
        <f>+ROUND('Alimentazione CE Costi'!E343,2)</f>
        <v>0</v>
      </c>
      <c r="E292" s="99">
        <f>+ROUND('Alimentazione CE Costi'!H343,2)</f>
        <v>0</v>
      </c>
      <c r="F292" s="99">
        <f t="shared" si="80"/>
        <v>0</v>
      </c>
      <c r="G292" s="62"/>
      <c r="H292" s="241"/>
      <c r="I292" s="100"/>
      <c r="K292" s="96"/>
      <c r="M292" s="100"/>
    </row>
    <row r="293" spans="1:13" ht="25.5">
      <c r="A293" s="227"/>
      <c r="B293" s="103" t="s">
        <v>683</v>
      </c>
      <c r="C293" s="104" t="s">
        <v>1513</v>
      </c>
      <c r="D293" s="99">
        <f>+ROUND('Alimentazione CE Costi'!E345,2)</f>
        <v>0</v>
      </c>
      <c r="E293" s="99">
        <f>+ROUND('Alimentazione CE Costi'!H345,2)</f>
        <v>0</v>
      </c>
      <c r="F293" s="99">
        <f t="shared" si="80"/>
        <v>0</v>
      </c>
      <c r="G293" s="62"/>
      <c r="H293" s="241"/>
      <c r="I293" s="100"/>
      <c r="K293" s="96"/>
      <c r="M293" s="100"/>
    </row>
    <row r="294" spans="1:13" ht="25.5">
      <c r="A294" s="227"/>
      <c r="B294" s="103" t="s">
        <v>685</v>
      </c>
      <c r="C294" s="104" t="s">
        <v>1514</v>
      </c>
      <c r="D294" s="99">
        <f>+ROUND('Alimentazione CE Costi'!E347,2)</f>
        <v>0</v>
      </c>
      <c r="E294" s="99">
        <f>+ROUND('Alimentazione CE Costi'!H347,2)</f>
        <v>0</v>
      </c>
      <c r="F294" s="99">
        <f t="shared" si="80"/>
        <v>0</v>
      </c>
      <c r="G294" s="62"/>
      <c r="H294" s="241"/>
      <c r="I294" s="100"/>
      <c r="K294" s="96"/>
      <c r="M294" s="100"/>
    </row>
    <row r="295" spans="1:13" ht="38.25">
      <c r="A295" s="227"/>
      <c r="B295" s="103" t="s">
        <v>686</v>
      </c>
      <c r="C295" s="104" t="s">
        <v>1515</v>
      </c>
      <c r="D295" s="99">
        <f>+ROUND('Alimentazione CE Costi'!E349+'Alimentazione CE Costi'!E350+'Alimentazione CE Costi'!E351+'Alimentazione CE Costi'!E352,2)</f>
        <v>0</v>
      </c>
      <c r="E295" s="99">
        <f>+ROUND('Alimentazione CE Costi'!H349+'Alimentazione CE Costi'!H350+'Alimentazione CE Costi'!H351+'Alimentazione CE Costi'!H352,2)</f>
        <v>0</v>
      </c>
      <c r="F295" s="99">
        <f t="shared" si="80"/>
        <v>0</v>
      </c>
      <c r="G295" s="62"/>
      <c r="H295" s="241"/>
      <c r="I295" s="100"/>
      <c r="K295" s="96"/>
      <c r="M295" s="100"/>
    </row>
    <row r="296" spans="1:13" ht="51">
      <c r="A296" s="227" t="s">
        <v>1253</v>
      </c>
      <c r="B296" s="103" t="s">
        <v>690</v>
      </c>
      <c r="C296" s="104" t="s">
        <v>1516</v>
      </c>
      <c r="D296" s="99">
        <f>+ROUND('Alimentazione CE Costi'!E354+'Alimentazione CE Costi'!E355+'Alimentazione CE Costi'!E356+'Alimentazione CE Costi'!E357,2)</f>
        <v>0</v>
      </c>
      <c r="E296" s="99">
        <f>+ROUND('Alimentazione CE Costi'!H354+'Alimentazione CE Costi'!H355+'Alimentazione CE Costi'!H356+'Alimentazione CE Costi'!H357,2)</f>
        <v>0</v>
      </c>
      <c r="F296" s="99">
        <f t="shared" si="80"/>
        <v>0</v>
      </c>
      <c r="G296" s="62"/>
      <c r="H296" s="241"/>
      <c r="I296" s="100"/>
      <c r="K296" s="96"/>
      <c r="M296" s="100"/>
    </row>
    <row r="297" spans="1:13" ht="25.5">
      <c r="A297" s="227"/>
      <c r="B297" s="103" t="s">
        <v>691</v>
      </c>
      <c r="C297" s="104" t="s">
        <v>1517</v>
      </c>
      <c r="D297" s="99">
        <f>+ROUND(SUM('Alimentazione CE Costi'!E359:E369),2)</f>
        <v>12000</v>
      </c>
      <c r="E297" s="99">
        <f>+ROUND(SUM('Alimentazione CE Costi'!H359:H369),2)</f>
        <v>22449.82</v>
      </c>
      <c r="F297" s="99">
        <f t="shared" si="80"/>
        <v>-10449.82</v>
      </c>
      <c r="G297" s="62"/>
      <c r="H297" s="241"/>
      <c r="I297" s="100"/>
      <c r="K297" s="96"/>
      <c r="M297" s="100"/>
    </row>
    <row r="298" spans="1:13" ht="38.25">
      <c r="A298" s="227" t="s">
        <v>1253</v>
      </c>
      <c r="B298" s="103" t="s">
        <v>698</v>
      </c>
      <c r="C298" s="104" t="s">
        <v>1518</v>
      </c>
      <c r="D298" s="99">
        <f>+ROUND(SUM('Alimentazione CE Costi'!E371:E379),2)</f>
        <v>0</v>
      </c>
      <c r="E298" s="99">
        <f>+ROUND(SUM('Alimentazione CE Costi'!H371:H379),2)</f>
        <v>0</v>
      </c>
      <c r="F298" s="99">
        <f t="shared" si="80"/>
        <v>0</v>
      </c>
      <c r="G298" s="62"/>
      <c r="H298" s="241"/>
      <c r="I298" s="100"/>
      <c r="K298" s="96"/>
      <c r="M298" s="100"/>
    </row>
    <row r="299" spans="1:13" ht="18.75">
      <c r="A299" s="227"/>
      <c r="B299" s="158" t="s">
        <v>699</v>
      </c>
      <c r="C299" s="159" t="s">
        <v>1519</v>
      </c>
      <c r="D299" s="146">
        <f t="shared" ref="D299" si="85">SUM(D300:D306)</f>
        <v>2811213</v>
      </c>
      <c r="E299" s="146">
        <f t="shared" ref="E299" si="86">SUM(E300:E306)</f>
        <v>3101536.29</v>
      </c>
      <c r="F299" s="146">
        <f t="shared" si="80"/>
        <v>-290323.29000000004</v>
      </c>
      <c r="G299" s="62" t="s">
        <v>1838</v>
      </c>
      <c r="H299" s="241"/>
      <c r="I299" s="100"/>
      <c r="K299" s="96"/>
      <c r="M299" s="100"/>
    </row>
    <row r="300" spans="1:13" ht="18.75">
      <c r="A300" s="231"/>
      <c r="B300" s="103" t="s">
        <v>701</v>
      </c>
      <c r="C300" s="104" t="s">
        <v>1520</v>
      </c>
      <c r="D300" s="99">
        <f>+ROUND('Alimentazione CE Costi'!E382,2)</f>
        <v>1975800</v>
      </c>
      <c r="E300" s="99">
        <f>+ROUND('Alimentazione CE Costi'!H382,2)</f>
        <v>2265955.29</v>
      </c>
      <c r="F300" s="99">
        <f t="shared" si="80"/>
        <v>-290155.29000000004</v>
      </c>
      <c r="G300" s="62"/>
      <c r="H300" s="241"/>
      <c r="I300" s="100"/>
      <c r="K300" s="96"/>
      <c r="M300" s="100"/>
    </row>
    <row r="301" spans="1:13" ht="18.75">
      <c r="A301" s="231"/>
      <c r="B301" s="103" t="s">
        <v>703</v>
      </c>
      <c r="C301" s="104" t="s">
        <v>1521</v>
      </c>
      <c r="D301" s="99">
        <f>+ROUND('Alimentazione CE Costi'!E384,2)</f>
        <v>0</v>
      </c>
      <c r="E301" s="99">
        <f>+ROUND('Alimentazione CE Costi'!H384,2)</f>
        <v>0</v>
      </c>
      <c r="F301" s="99">
        <f t="shared" si="80"/>
        <v>0</v>
      </c>
      <c r="G301" s="62"/>
      <c r="H301" s="241"/>
      <c r="I301" s="100"/>
      <c r="K301" s="96"/>
      <c r="M301" s="100"/>
    </row>
    <row r="302" spans="1:13" ht="25.5">
      <c r="A302" s="227"/>
      <c r="B302" s="103" t="s">
        <v>705</v>
      </c>
      <c r="C302" s="104" t="s">
        <v>1522</v>
      </c>
      <c r="D302" s="99">
        <f>+ROUND('Alimentazione CE Costi'!E386,2)</f>
        <v>0</v>
      </c>
      <c r="E302" s="99">
        <f>+ROUND('Alimentazione CE Costi'!H386,2)</f>
        <v>0</v>
      </c>
      <c r="F302" s="99">
        <f t="shared" si="80"/>
        <v>0</v>
      </c>
      <c r="G302" s="62"/>
      <c r="H302" s="241"/>
      <c r="I302" s="100"/>
      <c r="K302" s="96"/>
      <c r="M302" s="100"/>
    </row>
    <row r="303" spans="1:13" ht="18.75">
      <c r="A303" s="231"/>
      <c r="B303" s="103" t="s">
        <v>707</v>
      </c>
      <c r="C303" s="104" t="s">
        <v>1523</v>
      </c>
      <c r="D303" s="99">
        <f>+ROUND('Alimentazione CE Costi'!E388,2)</f>
        <v>0</v>
      </c>
      <c r="E303" s="99">
        <f>+ROUND('Alimentazione CE Costi'!H388,2)</f>
        <v>0</v>
      </c>
      <c r="F303" s="99">
        <f t="shared" si="80"/>
        <v>0</v>
      </c>
      <c r="G303" s="62"/>
      <c r="H303" s="241"/>
      <c r="I303" s="100"/>
      <c r="K303" s="96"/>
      <c r="M303" s="100"/>
    </row>
    <row r="304" spans="1:13" ht="18.75">
      <c r="A304" s="231"/>
      <c r="B304" s="103" t="s">
        <v>709</v>
      </c>
      <c r="C304" s="104" t="s">
        <v>1524</v>
      </c>
      <c r="D304" s="99">
        <f>+ROUND(SUM('Alimentazione CE Costi'!E390:E399),2)</f>
        <v>108300</v>
      </c>
      <c r="E304" s="99">
        <f>+ROUND(SUM('Alimentazione CE Costi'!H390:H399),2)</f>
        <v>108300</v>
      </c>
      <c r="F304" s="99">
        <f t="shared" si="80"/>
        <v>0</v>
      </c>
      <c r="G304" s="62"/>
      <c r="H304" s="241"/>
      <c r="I304" s="100"/>
      <c r="K304" s="96"/>
      <c r="M304" s="100"/>
    </row>
    <row r="305" spans="1:13" ht="25.5">
      <c r="A305" s="231" t="s">
        <v>1253</v>
      </c>
      <c r="B305" s="103" t="s">
        <v>719</v>
      </c>
      <c r="C305" s="104" t="s">
        <v>1525</v>
      </c>
      <c r="D305" s="99">
        <f>+ROUND('Alimentazione CE Costi'!E401+'Alimentazione CE Costi'!E402,2)</f>
        <v>727113</v>
      </c>
      <c r="E305" s="99">
        <f>+ROUND('Alimentazione CE Costi'!H401+'Alimentazione CE Costi'!H402,2)</f>
        <v>727281</v>
      </c>
      <c r="F305" s="99">
        <f t="shared" si="80"/>
        <v>-168</v>
      </c>
      <c r="G305" s="62"/>
      <c r="H305" s="241"/>
      <c r="I305" s="100"/>
      <c r="K305" s="96"/>
      <c r="M305" s="100"/>
    </row>
    <row r="306" spans="1:13" ht="18.75">
      <c r="A306" s="227" t="s">
        <v>1253</v>
      </c>
      <c r="B306" s="103" t="s">
        <v>723</v>
      </c>
      <c r="C306" s="104" t="s">
        <v>1526</v>
      </c>
      <c r="D306" s="99">
        <f>+ROUND('Alimentazione CE Costi'!E404,2)</f>
        <v>0</v>
      </c>
      <c r="E306" s="99">
        <f>+ROUND('Alimentazione CE Costi'!H404,2)</f>
        <v>0</v>
      </c>
      <c r="F306" s="99">
        <f t="shared" si="80"/>
        <v>0</v>
      </c>
      <c r="G306" s="62"/>
      <c r="H306" s="241"/>
      <c r="I306" s="110"/>
      <c r="K306" s="96"/>
      <c r="M306" s="100"/>
    </row>
    <row r="307" spans="1:13" ht="25.5">
      <c r="A307" s="227"/>
      <c r="B307" s="158" t="s">
        <v>724</v>
      </c>
      <c r="C307" s="159" t="s">
        <v>1527</v>
      </c>
      <c r="D307" s="146">
        <f t="shared" ref="D307" si="87">SUM(D308:D310,D317)</f>
        <v>2106324</v>
      </c>
      <c r="E307" s="146">
        <f t="shared" ref="E307" si="88">SUM(E308:E310,E317)</f>
        <v>1957400.07</v>
      </c>
      <c r="F307" s="146">
        <f t="shared" si="80"/>
        <v>148923.92999999993</v>
      </c>
      <c r="G307" s="62" t="s">
        <v>1838</v>
      </c>
      <c r="H307" s="241"/>
      <c r="I307" s="100"/>
      <c r="K307" s="96"/>
      <c r="M307" s="100"/>
    </row>
    <row r="308" spans="1:13" ht="25.5">
      <c r="A308" s="229" t="s">
        <v>1253</v>
      </c>
      <c r="B308" s="103" t="s">
        <v>726</v>
      </c>
      <c r="C308" s="104" t="s">
        <v>1528</v>
      </c>
      <c r="D308" s="99">
        <f>+ROUND('Alimentazione CE Costi'!E407,2)</f>
        <v>18063</v>
      </c>
      <c r="E308" s="99">
        <f>+ROUND('Alimentazione CE Costi'!H407,2)</f>
        <v>18063</v>
      </c>
      <c r="F308" s="99">
        <f t="shared" si="80"/>
        <v>0</v>
      </c>
      <c r="G308" s="355"/>
      <c r="H308" s="241"/>
      <c r="I308" s="100"/>
      <c r="K308" s="96"/>
      <c r="M308" s="100"/>
    </row>
    <row r="309" spans="1:13" ht="25.5">
      <c r="A309" s="229"/>
      <c r="B309" s="103" t="s">
        <v>728</v>
      </c>
      <c r="C309" s="104" t="s">
        <v>1529</v>
      </c>
      <c r="D309" s="99">
        <f>+ROUND('Alimentazione CE Costi'!E409,2)</f>
        <v>0</v>
      </c>
      <c r="E309" s="99">
        <f>+ROUND('Alimentazione CE Costi'!H409,2)</f>
        <v>0</v>
      </c>
      <c r="F309" s="99">
        <f t="shared" si="80"/>
        <v>0</v>
      </c>
      <c r="G309" s="355"/>
      <c r="H309" s="241"/>
      <c r="I309" s="100"/>
      <c r="K309" s="96"/>
      <c r="M309" s="100"/>
    </row>
    <row r="310" spans="1:13" ht="25.5">
      <c r="A310" s="229"/>
      <c r="B310" s="150" t="s">
        <v>729</v>
      </c>
      <c r="C310" s="151" t="s">
        <v>1530</v>
      </c>
      <c r="D310" s="149">
        <f t="shared" ref="D310" si="89">SUM(D311:D316)</f>
        <v>2003165</v>
      </c>
      <c r="E310" s="149">
        <f t="shared" ref="E310" si="90">SUM(E311:E316)</f>
        <v>1885737.07</v>
      </c>
      <c r="F310" s="149">
        <f t="shared" si="80"/>
        <v>117427.92999999993</v>
      </c>
      <c r="G310" s="62" t="s">
        <v>1838</v>
      </c>
      <c r="H310" s="241"/>
      <c r="I310" s="100"/>
      <c r="K310" s="96"/>
      <c r="M310" s="100"/>
    </row>
    <row r="311" spans="1:13" ht="25.5">
      <c r="A311" s="229"/>
      <c r="B311" s="105" t="s">
        <v>731</v>
      </c>
      <c r="C311" s="106" t="s">
        <v>1531</v>
      </c>
      <c r="D311" s="99">
        <f>+ROUND('Alimentazione CE Costi'!E412,2)</f>
        <v>0</v>
      </c>
      <c r="E311" s="99">
        <f>+ROUND('Alimentazione CE Costi'!H412,2)</f>
        <v>0</v>
      </c>
      <c r="F311" s="99">
        <f t="shared" si="80"/>
        <v>0</v>
      </c>
      <c r="G311" s="355"/>
      <c r="H311" s="241"/>
      <c r="I311" s="100"/>
      <c r="K311" s="96"/>
      <c r="M311" s="100"/>
    </row>
    <row r="312" spans="1:13" ht="25.5">
      <c r="A312" s="229"/>
      <c r="B312" s="105" t="s">
        <v>732</v>
      </c>
      <c r="C312" s="106" t="s">
        <v>1532</v>
      </c>
      <c r="D312" s="99">
        <f>+ROUND('Alimentazione CE Costi'!E414+'Alimentazione CE Costi'!E416+'Alimentazione CE Costi'!E415,2)</f>
        <v>100800</v>
      </c>
      <c r="E312" s="99">
        <f>+ROUND('Alimentazione CE Costi'!H414+'Alimentazione CE Costi'!H416+'Alimentazione CE Costi'!H415,2)</f>
        <v>192500</v>
      </c>
      <c r="F312" s="99">
        <f t="shared" si="80"/>
        <v>-91700</v>
      </c>
      <c r="G312" s="355"/>
      <c r="H312" s="241"/>
      <c r="I312" s="100"/>
      <c r="K312" s="96"/>
      <c r="M312" s="100"/>
    </row>
    <row r="313" spans="1:13" ht="25.5">
      <c r="A313" s="229"/>
      <c r="B313" s="105" t="s">
        <v>736</v>
      </c>
      <c r="C313" s="106" t="s">
        <v>1533</v>
      </c>
      <c r="D313" s="99">
        <f>+ROUND('Alimentazione CE Costi'!E418+'Alimentazione CE Costi'!E419+'Alimentazione CE Costi'!E420+'Alimentazione CE Costi'!E421,2)</f>
        <v>0</v>
      </c>
      <c r="E313" s="99">
        <f>+ROUND('Alimentazione CE Costi'!H418+'Alimentazione CE Costi'!H419+'Alimentazione CE Costi'!H420+'Alimentazione CE Costi'!H421,2)</f>
        <v>0</v>
      </c>
      <c r="F313" s="99">
        <f t="shared" si="80"/>
        <v>0</v>
      </c>
      <c r="G313" s="355"/>
      <c r="H313" s="241"/>
      <c r="I313" s="100"/>
      <c r="K313" s="96"/>
      <c r="M313" s="100"/>
    </row>
    <row r="314" spans="1:13" ht="25.5">
      <c r="A314" s="229"/>
      <c r="B314" s="105" t="s">
        <v>741</v>
      </c>
      <c r="C314" s="106" t="s">
        <v>1534</v>
      </c>
      <c r="D314" s="99">
        <f>+ROUND(SUM('Alimentazione CE Costi'!E423:E428),2)</f>
        <v>0</v>
      </c>
      <c r="E314" s="99">
        <f>+ROUND(SUM('Alimentazione CE Costi'!H423:H428),2)</f>
        <v>0</v>
      </c>
      <c r="F314" s="99">
        <f t="shared" si="80"/>
        <v>0</v>
      </c>
      <c r="G314" s="355"/>
      <c r="H314" s="241"/>
      <c r="I314" s="100"/>
      <c r="K314" s="96"/>
      <c r="M314" s="100"/>
    </row>
    <row r="315" spans="1:13" ht="18.75">
      <c r="A315" s="229"/>
      <c r="B315" s="105" t="s">
        <v>742</v>
      </c>
      <c r="C315" s="106" t="s">
        <v>1535</v>
      </c>
      <c r="D315" s="99">
        <f>+ROUND('Alimentazione CE Costi'!E430,2)</f>
        <v>0</v>
      </c>
      <c r="E315" s="99">
        <f>+ROUND('Alimentazione CE Costi'!H430,2)</f>
        <v>0</v>
      </c>
      <c r="F315" s="99">
        <f t="shared" si="80"/>
        <v>0</v>
      </c>
      <c r="G315" s="355"/>
      <c r="H315" s="241"/>
      <c r="I315" s="100"/>
      <c r="K315" s="96"/>
      <c r="M315" s="100"/>
    </row>
    <row r="316" spans="1:13" ht="25.5">
      <c r="A316" s="229"/>
      <c r="B316" s="105" t="s">
        <v>743</v>
      </c>
      <c r="C316" s="106" t="s">
        <v>1536</v>
      </c>
      <c r="D316" s="99">
        <f>+ROUND(SUM('Alimentazione CE Costi'!E432:E440),2)</f>
        <v>1902365</v>
      </c>
      <c r="E316" s="99">
        <f>+ROUND(SUM('Alimentazione CE Costi'!H432:H440),2)</f>
        <v>1693237.07</v>
      </c>
      <c r="F316" s="99">
        <f t="shared" si="80"/>
        <v>209127.92999999993</v>
      </c>
      <c r="G316" s="355"/>
      <c r="H316" s="241"/>
      <c r="I316" s="100"/>
      <c r="K316" s="96"/>
      <c r="M316" s="100"/>
    </row>
    <row r="317" spans="1:13" ht="25.5">
      <c r="A317" s="229"/>
      <c r="B317" s="150" t="s">
        <v>752</v>
      </c>
      <c r="C317" s="151" t="s">
        <v>1537</v>
      </c>
      <c r="D317" s="149">
        <f t="shared" ref="D317" si="91">SUM(D318:D320)</f>
        <v>85096</v>
      </c>
      <c r="E317" s="149">
        <f t="shared" ref="E317" si="92">SUM(E318:E320)</f>
        <v>53600</v>
      </c>
      <c r="F317" s="149">
        <f t="shared" si="80"/>
        <v>31496</v>
      </c>
      <c r="G317" s="62" t="s">
        <v>1838</v>
      </c>
      <c r="H317" s="241"/>
      <c r="I317" s="100"/>
      <c r="K317" s="96"/>
      <c r="M317" s="100"/>
    </row>
    <row r="318" spans="1:13" ht="25.5">
      <c r="A318" s="229" t="s">
        <v>1253</v>
      </c>
      <c r="B318" s="105" t="s">
        <v>754</v>
      </c>
      <c r="C318" s="106" t="s">
        <v>1538</v>
      </c>
      <c r="D318" s="99">
        <f>+ROUND('Alimentazione CE Costi'!E443,2)</f>
        <v>85096</v>
      </c>
      <c r="E318" s="99">
        <f>+ROUND('Alimentazione CE Costi'!H443,2)</f>
        <v>53600</v>
      </c>
      <c r="F318" s="99">
        <f t="shared" si="80"/>
        <v>31496</v>
      </c>
      <c r="G318" s="355"/>
      <c r="H318" s="241"/>
      <c r="I318" s="100"/>
      <c r="K318" s="96"/>
      <c r="M318" s="100"/>
    </row>
    <row r="319" spans="1:13" ht="25.5">
      <c r="A319" s="229"/>
      <c r="B319" s="105" t="s">
        <v>756</v>
      </c>
      <c r="C319" s="106" t="s">
        <v>1539</v>
      </c>
      <c r="D319" s="99">
        <f>+ROUND('Alimentazione CE Costi'!E445,2)</f>
        <v>0</v>
      </c>
      <c r="E319" s="99">
        <f>+ROUND('Alimentazione CE Costi'!H445,2)</f>
        <v>0</v>
      </c>
      <c r="F319" s="99">
        <f t="shared" si="80"/>
        <v>0</v>
      </c>
      <c r="G319" s="355"/>
      <c r="H319" s="241"/>
      <c r="I319" s="100"/>
      <c r="K319" s="96"/>
      <c r="M319" s="100"/>
    </row>
    <row r="320" spans="1:13" ht="25.5">
      <c r="A320" s="229" t="s">
        <v>1302</v>
      </c>
      <c r="B320" s="105" t="s">
        <v>758</v>
      </c>
      <c r="C320" s="106" t="s">
        <v>1540</v>
      </c>
      <c r="D320" s="99">
        <f>+ROUND('Alimentazione CE Costi'!E447,2)</f>
        <v>0</v>
      </c>
      <c r="E320" s="99">
        <f>+ROUND('Alimentazione CE Costi'!H447,2)</f>
        <v>0</v>
      </c>
      <c r="F320" s="99">
        <f t="shared" si="80"/>
        <v>0</v>
      </c>
      <c r="G320" s="355"/>
      <c r="H320" s="241"/>
      <c r="I320" s="100"/>
      <c r="K320" s="96"/>
      <c r="M320" s="100"/>
    </row>
    <row r="321" spans="1:13" ht="25.5">
      <c r="A321" s="229"/>
      <c r="B321" s="158" t="s">
        <v>759</v>
      </c>
      <c r="C321" s="159" t="s">
        <v>1541</v>
      </c>
      <c r="D321" s="146">
        <f t="shared" ref="D321" si="93">SUM(D322:D328)</f>
        <v>2300000</v>
      </c>
      <c r="E321" s="146">
        <f t="shared" ref="E321" si="94">SUM(E322:E328)</f>
        <v>2300000</v>
      </c>
      <c r="F321" s="146">
        <f t="shared" si="80"/>
        <v>0</v>
      </c>
      <c r="G321" s="62" t="s">
        <v>1838</v>
      </c>
      <c r="H321" s="241"/>
      <c r="I321" s="100"/>
      <c r="K321" s="96"/>
      <c r="M321" s="100"/>
    </row>
    <row r="322" spans="1:13" ht="38.25">
      <c r="A322" s="233" t="s">
        <v>1253</v>
      </c>
      <c r="B322" s="103" t="s">
        <v>761</v>
      </c>
      <c r="C322" s="104" t="s">
        <v>1542</v>
      </c>
      <c r="D322" s="99">
        <f>+ROUND('Alimentazione CE Costi'!E450,2)</f>
        <v>0</v>
      </c>
      <c r="E322" s="99">
        <f>+ROUND('Alimentazione CE Costi'!H450,2)</f>
        <v>0</v>
      </c>
      <c r="F322" s="99">
        <f t="shared" si="80"/>
        <v>0</v>
      </c>
      <c r="G322" s="355"/>
      <c r="H322" s="241"/>
      <c r="I322" s="100"/>
      <c r="K322" s="96"/>
      <c r="M322" s="100"/>
    </row>
    <row r="323" spans="1:13" ht="25.5">
      <c r="A323" s="229"/>
      <c r="B323" s="103" t="s">
        <v>763</v>
      </c>
      <c r="C323" s="104" t="s">
        <v>1543</v>
      </c>
      <c r="D323" s="99">
        <f>+ROUND('Alimentazione CE Costi'!E452,2)</f>
        <v>0</v>
      </c>
      <c r="E323" s="99">
        <f>+ROUND('Alimentazione CE Costi'!H452,2)</f>
        <v>0</v>
      </c>
      <c r="F323" s="99">
        <f t="shared" si="80"/>
        <v>0</v>
      </c>
      <c r="G323" s="355"/>
      <c r="H323" s="241"/>
      <c r="I323" s="100"/>
      <c r="K323" s="96"/>
      <c r="M323" s="100"/>
    </row>
    <row r="324" spans="1:13" ht="25.5">
      <c r="A324" s="229" t="s">
        <v>1302</v>
      </c>
      <c r="B324" s="103" t="s">
        <v>765</v>
      </c>
      <c r="C324" s="104" t="s">
        <v>1544</v>
      </c>
      <c r="D324" s="99">
        <f>+ROUND('Alimentazione CE Costi'!E454,2)</f>
        <v>0</v>
      </c>
      <c r="E324" s="99">
        <f>+ROUND('Alimentazione CE Costi'!H454,2)</f>
        <v>0</v>
      </c>
      <c r="F324" s="99">
        <f t="shared" si="80"/>
        <v>0</v>
      </c>
      <c r="G324" s="355"/>
      <c r="H324" s="241"/>
      <c r="I324" s="100"/>
      <c r="K324" s="96"/>
      <c r="M324" s="100"/>
    </row>
    <row r="325" spans="1:13" ht="18.75">
      <c r="A325" s="233"/>
      <c r="B325" s="103" t="s">
        <v>767</v>
      </c>
      <c r="C325" s="104" t="s">
        <v>1545</v>
      </c>
      <c r="D325" s="99">
        <f>+ROUND('Alimentazione CE Costi'!E456+'Alimentazione CE Costi'!E457+'Alimentazione CE Costi'!E458,2)</f>
        <v>2300000</v>
      </c>
      <c r="E325" s="99">
        <f>+ROUND('Alimentazione CE Costi'!H456+'Alimentazione CE Costi'!H457+'Alimentazione CE Costi'!H458,2)</f>
        <v>2300000</v>
      </c>
      <c r="F325" s="99">
        <f t="shared" si="80"/>
        <v>0</v>
      </c>
      <c r="G325" s="355"/>
      <c r="H325" s="241"/>
      <c r="I325" s="100"/>
      <c r="K325" s="96"/>
      <c r="M325" s="100"/>
    </row>
    <row r="326" spans="1:13" ht="25.5">
      <c r="A326" s="231"/>
      <c r="B326" s="103" t="s">
        <v>770</v>
      </c>
      <c r="C326" s="104" t="s">
        <v>1546</v>
      </c>
      <c r="D326" s="99">
        <f>+ROUND('Alimentazione CE Costi'!E460,2)</f>
        <v>0</v>
      </c>
      <c r="E326" s="99">
        <f>+ROUND('Alimentazione CE Costi'!H460,2)</f>
        <v>0</v>
      </c>
      <c r="F326" s="99">
        <f t="shared" si="80"/>
        <v>0</v>
      </c>
      <c r="G326" s="62"/>
      <c r="H326" s="241"/>
      <c r="I326" s="100"/>
      <c r="K326" s="96"/>
      <c r="M326" s="100"/>
    </row>
    <row r="327" spans="1:13" ht="25.5">
      <c r="A327" s="231" t="s">
        <v>1253</v>
      </c>
      <c r="B327" s="103" t="s">
        <v>772</v>
      </c>
      <c r="C327" s="104" t="s">
        <v>1547</v>
      </c>
      <c r="D327" s="99">
        <f>+ROUND('Alimentazione CE Costi'!E462,2)</f>
        <v>0</v>
      </c>
      <c r="E327" s="99">
        <f>+ROUND('Alimentazione CE Costi'!H462,2)</f>
        <v>0</v>
      </c>
      <c r="F327" s="99">
        <f t="shared" si="80"/>
        <v>0</v>
      </c>
      <c r="G327" s="62"/>
      <c r="H327" s="241"/>
      <c r="I327" s="100"/>
      <c r="K327" s="96"/>
      <c r="M327" s="100"/>
    </row>
    <row r="328" spans="1:13" ht="25.5">
      <c r="A328" s="231" t="s">
        <v>1302</v>
      </c>
      <c r="B328" s="103" t="s">
        <v>774</v>
      </c>
      <c r="C328" s="104" t="s">
        <v>1548</v>
      </c>
      <c r="D328" s="99">
        <f>+ROUND('Alimentazione CE Costi'!E464,2)</f>
        <v>0</v>
      </c>
      <c r="E328" s="99">
        <f>+ROUND('Alimentazione CE Costi'!H464,2)</f>
        <v>0</v>
      </c>
      <c r="F328" s="99">
        <f t="shared" si="80"/>
        <v>0</v>
      </c>
      <c r="G328" s="62"/>
      <c r="H328" s="241"/>
      <c r="I328" s="100"/>
      <c r="K328" s="96"/>
      <c r="M328" s="100"/>
    </row>
    <row r="329" spans="1:13" ht="25.5">
      <c r="A329" s="234" t="s">
        <v>1298</v>
      </c>
      <c r="B329" s="101" t="s">
        <v>775</v>
      </c>
      <c r="C329" s="102" t="s">
        <v>1549</v>
      </c>
      <c r="D329" s="99">
        <f>+ROUND('Alimentazione CE Costi'!E466,2)</f>
        <v>0</v>
      </c>
      <c r="E329" s="99">
        <f>+ROUND('Alimentazione CE Costi'!H466,2)</f>
        <v>0</v>
      </c>
      <c r="F329" s="99">
        <f t="shared" si="80"/>
        <v>0</v>
      </c>
      <c r="G329" s="62"/>
      <c r="H329" s="241"/>
      <c r="I329" s="100"/>
      <c r="K329" s="96"/>
      <c r="M329" s="100"/>
    </row>
    <row r="330" spans="1:13" ht="18.75">
      <c r="A330" s="231"/>
      <c r="B330" s="133" t="s">
        <v>777</v>
      </c>
      <c r="C330" s="134" t="s">
        <v>1550</v>
      </c>
      <c r="D330" s="132">
        <f t="shared" ref="D330" si="95">+D331+D351+D365</f>
        <v>18561538.449999999</v>
      </c>
      <c r="E330" s="132">
        <f t="shared" ref="E330" si="96">+E331+E351+E365</f>
        <v>19590938.690000001</v>
      </c>
      <c r="F330" s="132">
        <f t="shared" si="80"/>
        <v>-1029400.2400000021</v>
      </c>
      <c r="G330" s="62" t="s">
        <v>1838</v>
      </c>
      <c r="H330" s="241"/>
      <c r="I330" s="100"/>
      <c r="K330" s="96"/>
      <c r="M330" s="100"/>
    </row>
    <row r="331" spans="1:13" ht="18.75">
      <c r="A331" s="227"/>
      <c r="B331" s="158" t="s">
        <v>778</v>
      </c>
      <c r="C331" s="159" t="s">
        <v>1551</v>
      </c>
      <c r="D331" s="146">
        <f t="shared" ref="D331" si="97">+D332+D333+D334+D337+D338+D339+D340+D341+D342+D343+D344+D347</f>
        <v>18309138.449999999</v>
      </c>
      <c r="E331" s="146">
        <f t="shared" ref="E331" si="98">+E332+E333+E334+E337+E338+E339+E340+E341+E342+E343+E344+E347</f>
        <v>18787156.57</v>
      </c>
      <c r="F331" s="146">
        <f t="shared" si="80"/>
        <v>-478018.12000000104</v>
      </c>
      <c r="G331" s="62" t="s">
        <v>1838</v>
      </c>
      <c r="H331" s="241"/>
      <c r="I331" s="100"/>
      <c r="K331" s="96"/>
      <c r="M331" s="100"/>
    </row>
    <row r="332" spans="1:13" ht="18.75">
      <c r="A332" s="227"/>
      <c r="B332" s="103" t="s">
        <v>780</v>
      </c>
      <c r="C332" s="104" t="s">
        <v>1552</v>
      </c>
      <c r="D332" s="99">
        <f>+ROUND('Alimentazione CE Costi'!E470,2)</f>
        <v>10000</v>
      </c>
      <c r="E332" s="99">
        <f>+ROUND('Alimentazione CE Costi'!H470,2)</f>
        <v>5500</v>
      </c>
      <c r="F332" s="99">
        <f t="shared" si="80"/>
        <v>4500</v>
      </c>
      <c r="G332" s="62"/>
      <c r="H332" s="241"/>
      <c r="I332" s="100"/>
      <c r="K332" s="96"/>
      <c r="M332" s="100"/>
    </row>
    <row r="333" spans="1:13" ht="18.75">
      <c r="A333" s="227"/>
      <c r="B333" s="103" t="s">
        <v>782</v>
      </c>
      <c r="C333" s="104" t="s">
        <v>1553</v>
      </c>
      <c r="D333" s="99">
        <f>+ROUND('Alimentazione CE Costi'!E472,2)</f>
        <v>40000</v>
      </c>
      <c r="E333" s="99">
        <f>+ROUND('Alimentazione CE Costi'!H472,2)</f>
        <v>50000</v>
      </c>
      <c r="F333" s="99">
        <f t="shared" si="80"/>
        <v>-10000</v>
      </c>
      <c r="G333" s="62"/>
      <c r="H333" s="241"/>
      <c r="I333" s="100"/>
      <c r="K333" s="96"/>
      <c r="M333" s="100"/>
    </row>
    <row r="334" spans="1:13" ht="18.75">
      <c r="A334" s="227"/>
      <c r="B334" s="150" t="s">
        <v>783</v>
      </c>
      <c r="C334" s="151" t="s">
        <v>1554</v>
      </c>
      <c r="D334" s="149">
        <f t="shared" ref="D334" si="99">+D335+D336</f>
        <v>120000</v>
      </c>
      <c r="E334" s="149">
        <f t="shared" ref="E334" si="100">+E335+E336</f>
        <v>120000</v>
      </c>
      <c r="F334" s="149">
        <f t="shared" si="80"/>
        <v>0</v>
      </c>
      <c r="G334" s="62" t="s">
        <v>1838</v>
      </c>
      <c r="H334" s="241"/>
      <c r="I334" s="100"/>
      <c r="K334" s="96"/>
      <c r="M334" s="100"/>
    </row>
    <row r="335" spans="1:13" ht="18.75">
      <c r="A335" s="227"/>
      <c r="B335" s="103" t="s">
        <v>785</v>
      </c>
      <c r="C335" s="104" t="s">
        <v>1555</v>
      </c>
      <c r="D335" s="99">
        <f>+ROUND('Alimentazione CE Costi'!E475,2)</f>
        <v>120000</v>
      </c>
      <c r="E335" s="99">
        <f>+ROUND('Alimentazione CE Costi'!H475,2)</f>
        <v>120000</v>
      </c>
      <c r="F335" s="99">
        <f t="shared" si="80"/>
        <v>0</v>
      </c>
      <c r="G335" s="62"/>
      <c r="H335" s="241"/>
      <c r="I335" s="100"/>
      <c r="K335" s="96"/>
      <c r="M335" s="100"/>
    </row>
    <row r="336" spans="1:13" ht="18.75">
      <c r="A336" s="227"/>
      <c r="B336" s="103" t="s">
        <v>787</v>
      </c>
      <c r="C336" s="104" t="s">
        <v>1556</v>
      </c>
      <c r="D336" s="99">
        <f>+ROUND('Alimentazione CE Costi'!E477,2)</f>
        <v>0</v>
      </c>
      <c r="E336" s="99">
        <f>+ROUND('Alimentazione CE Costi'!H477,2)</f>
        <v>0</v>
      </c>
      <c r="F336" s="99">
        <f t="shared" si="80"/>
        <v>0</v>
      </c>
      <c r="G336" s="62"/>
      <c r="H336" s="241"/>
      <c r="I336" s="100"/>
      <c r="K336" s="96"/>
      <c r="M336" s="100"/>
    </row>
    <row r="337" spans="1:13" ht="18.75">
      <c r="A337" s="227"/>
      <c r="B337" s="103" t="s">
        <v>789</v>
      </c>
      <c r="C337" s="104" t="s">
        <v>1557</v>
      </c>
      <c r="D337" s="99">
        <f>+ROUND('Alimentazione CE Costi'!E479,2)</f>
        <v>0</v>
      </c>
      <c r="E337" s="99">
        <f>+ROUND('Alimentazione CE Costi'!H479,2)</f>
        <v>0</v>
      </c>
      <c r="F337" s="99">
        <f t="shared" si="80"/>
        <v>0</v>
      </c>
      <c r="G337" s="62"/>
      <c r="H337" s="241"/>
      <c r="I337" s="100"/>
      <c r="K337" s="96"/>
      <c r="M337" s="100"/>
    </row>
    <row r="338" spans="1:13" ht="18.75">
      <c r="A338" s="227"/>
      <c r="B338" s="103" t="s">
        <v>790</v>
      </c>
      <c r="C338" s="104" t="s">
        <v>1558</v>
      </c>
      <c r="D338" s="99">
        <f>+ROUND('Alimentazione CE Costi'!E481+'Alimentazione CE Costi'!E482+'Alimentazione CE Costi'!E483,2)</f>
        <v>412464</v>
      </c>
      <c r="E338" s="99">
        <f>+ROUND('Alimentazione CE Costi'!H481+'Alimentazione CE Costi'!H482+'Alimentazione CE Costi'!H483,2)</f>
        <v>86858</v>
      </c>
      <c r="F338" s="99">
        <f t="shared" si="80"/>
        <v>325606</v>
      </c>
      <c r="G338" s="62"/>
      <c r="H338" s="241"/>
      <c r="I338" s="100"/>
      <c r="K338" s="96"/>
      <c r="M338" s="100"/>
    </row>
    <row r="339" spans="1:13" ht="18.75">
      <c r="A339" s="227"/>
      <c r="B339" s="103" t="s">
        <v>795</v>
      </c>
      <c r="C339" s="104" t="s">
        <v>1559</v>
      </c>
      <c r="D339" s="99">
        <f>+ROUND('Alimentazione CE Costi'!E485,2)</f>
        <v>2000</v>
      </c>
      <c r="E339" s="99">
        <f>+ROUND('Alimentazione CE Costi'!H485,2)</f>
        <v>1716.55</v>
      </c>
      <c r="F339" s="99">
        <f t="shared" si="80"/>
        <v>283.45000000000005</v>
      </c>
      <c r="G339" s="62"/>
      <c r="H339" s="241"/>
      <c r="I339" s="100"/>
      <c r="K339" s="96"/>
      <c r="M339" s="100"/>
    </row>
    <row r="340" spans="1:13" ht="18.75">
      <c r="A340" s="227"/>
      <c r="B340" s="103" t="s">
        <v>797</v>
      </c>
      <c r="C340" s="104" t="s">
        <v>1560</v>
      </c>
      <c r="D340" s="99">
        <f>+ROUND('Alimentazione CE Costi'!E487,2)</f>
        <v>80000</v>
      </c>
      <c r="E340" s="99">
        <f>+ROUND('Alimentazione CE Costi'!H487,2)</f>
        <v>80000</v>
      </c>
      <c r="F340" s="99">
        <f t="shared" si="80"/>
        <v>0</v>
      </c>
      <c r="G340" s="62"/>
      <c r="H340" s="241"/>
      <c r="I340" s="100"/>
      <c r="K340" s="96"/>
      <c r="M340" s="100"/>
    </row>
    <row r="341" spans="1:13" ht="18.75">
      <c r="A341" s="227"/>
      <c r="B341" s="103" t="s">
        <v>798</v>
      </c>
      <c r="C341" s="104" t="s">
        <v>1561</v>
      </c>
      <c r="D341" s="99">
        <f>+ROUND('Alimentazione CE Costi'!E489+'Alimentazione CE Costi'!E490,2)</f>
        <v>63275</v>
      </c>
      <c r="E341" s="99">
        <f>+ROUND('Alimentazione CE Costi'!H489+'Alimentazione CE Costi'!H490,2)</f>
        <v>72357.399999999994</v>
      </c>
      <c r="F341" s="99">
        <f t="shared" si="80"/>
        <v>-9082.3999999999942</v>
      </c>
      <c r="G341" s="62"/>
      <c r="H341" s="241"/>
      <c r="I341" s="100"/>
      <c r="K341" s="96"/>
      <c r="M341" s="100"/>
    </row>
    <row r="342" spans="1:13" ht="18.75">
      <c r="A342" s="227"/>
      <c r="B342" s="103" t="s">
        <v>802</v>
      </c>
      <c r="C342" s="104" t="s">
        <v>1562</v>
      </c>
      <c r="D342" s="99">
        <f>+ROUND('Alimentazione CE Costi'!E492,2)</f>
        <v>14000</v>
      </c>
      <c r="E342" s="99">
        <f>+ROUND('Alimentazione CE Costi'!H492,2)</f>
        <v>15000</v>
      </c>
      <c r="F342" s="99">
        <f t="shared" si="80"/>
        <v>-1000</v>
      </c>
      <c r="G342" s="62"/>
      <c r="H342" s="241"/>
      <c r="I342" s="100"/>
      <c r="K342" s="96"/>
      <c r="M342" s="100"/>
    </row>
    <row r="343" spans="1:13" ht="18.75">
      <c r="A343" s="227"/>
      <c r="B343" s="103" t="s">
        <v>804</v>
      </c>
      <c r="C343" s="104" t="s">
        <v>1563</v>
      </c>
      <c r="D343" s="99">
        <f>+ROUND('Alimentazione CE Costi'!E494+'Alimentazione CE Costi'!E495+'Alimentazione CE Costi'!E496+'Alimentazione CE Costi'!E497+'Alimentazione CE Costi'!E498,2)</f>
        <v>274000</v>
      </c>
      <c r="E343" s="99">
        <f>+ROUND('Alimentazione CE Costi'!H494+'Alimentazione CE Costi'!H495+'Alimentazione CE Costi'!H496+'Alimentazione CE Costi'!H497+'Alimentazione CE Costi'!H498,2)</f>
        <v>271000</v>
      </c>
      <c r="F343" s="99">
        <f t="shared" si="80"/>
        <v>3000</v>
      </c>
      <c r="G343" s="62"/>
      <c r="H343" s="241"/>
      <c r="I343" s="100"/>
      <c r="K343" s="96"/>
      <c r="M343" s="100"/>
    </row>
    <row r="344" spans="1:13" ht="18.75">
      <c r="A344" s="231"/>
      <c r="B344" s="150" t="s">
        <v>809</v>
      </c>
      <c r="C344" s="151" t="s">
        <v>1564</v>
      </c>
      <c r="D344" s="149">
        <f t="shared" ref="D344" si="101">+D345+D346</f>
        <v>3940000</v>
      </c>
      <c r="E344" s="149">
        <f t="shared" ref="E344" si="102">+E345+E346</f>
        <v>3933256.88</v>
      </c>
      <c r="F344" s="149">
        <f t="shared" si="80"/>
        <v>6743.1200000001118</v>
      </c>
      <c r="G344" s="62" t="s">
        <v>1838</v>
      </c>
      <c r="H344" s="241"/>
      <c r="I344" s="100"/>
      <c r="K344" s="96"/>
      <c r="M344" s="100"/>
    </row>
    <row r="345" spans="1:13" ht="18.75">
      <c r="A345" s="231"/>
      <c r="B345" s="105" t="s">
        <v>810</v>
      </c>
      <c r="C345" s="106" t="s">
        <v>1565</v>
      </c>
      <c r="D345" s="99">
        <f>+ROUND('Alimentazione CE Costi'!E501,2)</f>
        <v>3920000</v>
      </c>
      <c r="E345" s="99">
        <f>+ROUND('Alimentazione CE Costi'!H501,2)</f>
        <v>3898553</v>
      </c>
      <c r="F345" s="99">
        <f t="shared" si="80"/>
        <v>21447</v>
      </c>
      <c r="G345" s="62"/>
      <c r="H345" s="241"/>
      <c r="I345" s="110"/>
      <c r="K345" s="96"/>
      <c r="M345" s="100"/>
    </row>
    <row r="346" spans="1:13" ht="25.5">
      <c r="A346" s="231"/>
      <c r="B346" s="105" t="s">
        <v>812</v>
      </c>
      <c r="C346" s="106" t="s">
        <v>1566</v>
      </c>
      <c r="D346" s="99">
        <f>+ROUND('Alimentazione CE Costi'!E503,2)</f>
        <v>20000</v>
      </c>
      <c r="E346" s="99">
        <f>+ROUND('Alimentazione CE Costi'!H503,2)</f>
        <v>34703.879999999997</v>
      </c>
      <c r="F346" s="99">
        <f t="shared" ref="F346:F409" si="103">+D346-E346</f>
        <v>-14703.879999999997</v>
      </c>
      <c r="G346" s="62"/>
      <c r="H346" s="241"/>
      <c r="I346" s="100"/>
      <c r="K346" s="96"/>
      <c r="M346" s="100"/>
    </row>
    <row r="347" spans="1:13" ht="18.75">
      <c r="A347" s="231"/>
      <c r="B347" s="150" t="s">
        <v>813</v>
      </c>
      <c r="C347" s="151" t="s">
        <v>1567</v>
      </c>
      <c r="D347" s="149">
        <f t="shared" ref="D347" si="104">+D348+D349+D350</f>
        <v>13353399.449999999</v>
      </c>
      <c r="E347" s="149">
        <f t="shared" ref="E347" si="105">+E348+E349+E350</f>
        <v>14151467.74</v>
      </c>
      <c r="F347" s="149">
        <f t="shared" si="103"/>
        <v>-798068.29000000097</v>
      </c>
      <c r="G347" s="62" t="s">
        <v>1838</v>
      </c>
      <c r="H347" s="241"/>
      <c r="I347" s="100"/>
      <c r="K347" s="96"/>
      <c r="M347" s="100"/>
    </row>
    <row r="348" spans="1:13" ht="25.5">
      <c r="A348" s="231" t="s">
        <v>1253</v>
      </c>
      <c r="B348" s="105" t="s">
        <v>815</v>
      </c>
      <c r="C348" s="106" t="s">
        <v>1568</v>
      </c>
      <c r="D348" s="99">
        <f>+ROUND('Alimentazione CE Costi'!E506,2)</f>
        <v>0</v>
      </c>
      <c r="E348" s="99">
        <f>+ROUND('Alimentazione CE Costi'!H506,2)</f>
        <v>0</v>
      </c>
      <c r="F348" s="99">
        <f t="shared" si="103"/>
        <v>0</v>
      </c>
      <c r="G348" s="62"/>
      <c r="H348" s="241"/>
      <c r="I348" s="100"/>
      <c r="K348" s="96"/>
      <c r="M348" s="100"/>
    </row>
    <row r="349" spans="1:13" ht="25.5">
      <c r="A349" s="227"/>
      <c r="B349" s="105" t="s">
        <v>816</v>
      </c>
      <c r="C349" s="106" t="s">
        <v>1569</v>
      </c>
      <c r="D349" s="99">
        <f>+ROUND('Alimentazione CE Costi'!E508+'Alimentazione CE Costi'!E509,2)</f>
        <v>1000</v>
      </c>
      <c r="E349" s="99">
        <f>+ROUND('Alimentazione CE Costi'!H508+'Alimentazione CE Costi'!H509,2)</f>
        <v>26562</v>
      </c>
      <c r="F349" s="99">
        <f t="shared" si="103"/>
        <v>-25562</v>
      </c>
      <c r="G349" s="62"/>
      <c r="H349" s="241"/>
      <c r="I349" s="100"/>
      <c r="K349" s="96"/>
      <c r="M349" s="100"/>
    </row>
    <row r="350" spans="1:13" ht="18.75">
      <c r="A350" s="231"/>
      <c r="B350" s="105" t="s">
        <v>820</v>
      </c>
      <c r="C350" s="106" t="s">
        <v>1570</v>
      </c>
      <c r="D350" s="99">
        <f>+ROUND(SUM('Alimentazione CE Costi'!E511:E525),2)</f>
        <v>13352399.449999999</v>
      </c>
      <c r="E350" s="99">
        <f>+ROUND(SUM('Alimentazione CE Costi'!H511:H525),2)</f>
        <v>14124905.74</v>
      </c>
      <c r="F350" s="99">
        <f t="shared" si="103"/>
        <v>-772506.29000000097</v>
      </c>
      <c r="G350" s="62"/>
      <c r="H350" s="241"/>
      <c r="I350" s="100"/>
      <c r="K350" s="96"/>
      <c r="M350" s="100"/>
    </row>
    <row r="351" spans="1:13" ht="25.5">
      <c r="A351" s="227"/>
      <c r="B351" s="158" t="s">
        <v>835</v>
      </c>
      <c r="C351" s="159" t="s">
        <v>1571</v>
      </c>
      <c r="D351" s="146">
        <f t="shared" ref="D351" si="106">+D352+D353+D354+D361</f>
        <v>187400</v>
      </c>
      <c r="E351" s="146">
        <f t="shared" ref="E351" si="107">+E352+E353+E354+E361</f>
        <v>738782.12000000011</v>
      </c>
      <c r="F351" s="146">
        <f t="shared" si="103"/>
        <v>-551382.12000000011</v>
      </c>
      <c r="G351" s="62" t="s">
        <v>1838</v>
      </c>
      <c r="H351" s="241"/>
      <c r="I351" s="100"/>
      <c r="K351" s="96"/>
      <c r="M351" s="100"/>
    </row>
    <row r="352" spans="1:13" ht="25.5">
      <c r="A352" s="227" t="s">
        <v>1253</v>
      </c>
      <c r="B352" s="103" t="s">
        <v>837</v>
      </c>
      <c r="C352" s="104" t="s">
        <v>1572</v>
      </c>
      <c r="D352" s="99">
        <f>+ROUND('Alimentazione CE Costi'!E528,2)</f>
        <v>35000</v>
      </c>
      <c r="E352" s="99">
        <f>+ROUND('Alimentazione CE Costi'!H528,2)</f>
        <v>21079</v>
      </c>
      <c r="F352" s="99">
        <f t="shared" si="103"/>
        <v>13921</v>
      </c>
      <c r="G352" s="62"/>
      <c r="H352" s="241"/>
      <c r="I352" s="100"/>
      <c r="K352" s="96"/>
      <c r="M352" s="100"/>
    </row>
    <row r="353" spans="1:13" ht="25.5">
      <c r="A353" s="227"/>
      <c r="B353" s="103" t="s">
        <v>839</v>
      </c>
      <c r="C353" s="104" t="s">
        <v>1573</v>
      </c>
      <c r="D353" s="99">
        <f>+ROUND('Alimentazione CE Costi'!E530,2)</f>
        <v>0</v>
      </c>
      <c r="E353" s="99">
        <f>+ROUND('Alimentazione CE Costi'!H530,2)</f>
        <v>0</v>
      </c>
      <c r="F353" s="99">
        <f t="shared" si="103"/>
        <v>0</v>
      </c>
      <c r="G353" s="62"/>
      <c r="H353" s="241"/>
      <c r="I353" s="100"/>
      <c r="K353" s="96"/>
      <c r="M353" s="100"/>
    </row>
    <row r="354" spans="1:13" ht="25.5">
      <c r="A354" s="227"/>
      <c r="B354" s="150" t="s">
        <v>840</v>
      </c>
      <c r="C354" s="151" t="s">
        <v>1574</v>
      </c>
      <c r="D354" s="149">
        <f t="shared" ref="D354" si="108">SUM(D355:D360)</f>
        <v>152400</v>
      </c>
      <c r="E354" s="149">
        <f t="shared" ref="E354" si="109">SUM(E355:E360)</f>
        <v>659207.12000000011</v>
      </c>
      <c r="F354" s="149">
        <f t="shared" si="103"/>
        <v>-506807.12000000011</v>
      </c>
      <c r="G354" s="62" t="s">
        <v>1838</v>
      </c>
      <c r="H354" s="241"/>
      <c r="I354" s="100"/>
      <c r="K354" s="96"/>
      <c r="M354" s="100"/>
    </row>
    <row r="355" spans="1:13" ht="18.75">
      <c r="A355" s="227"/>
      <c r="B355" s="105" t="s">
        <v>841</v>
      </c>
      <c r="C355" s="106" t="s">
        <v>1575</v>
      </c>
      <c r="D355" s="99">
        <f>+ROUND(SUM('Alimentazione CE Costi'!E533:E537),2)</f>
        <v>9600</v>
      </c>
      <c r="E355" s="99">
        <f>+ROUND(SUM('Alimentazione CE Costi'!H533:H537),2)</f>
        <v>9400</v>
      </c>
      <c r="F355" s="99">
        <f t="shared" si="103"/>
        <v>200</v>
      </c>
      <c r="G355" s="62"/>
      <c r="H355" s="241"/>
      <c r="I355" s="100"/>
      <c r="K355" s="96"/>
      <c r="M355" s="100"/>
    </row>
    <row r="356" spans="1:13" ht="25.5">
      <c r="A356" s="227"/>
      <c r="B356" s="105" t="s">
        <v>848</v>
      </c>
      <c r="C356" s="106" t="s">
        <v>1576</v>
      </c>
      <c r="D356" s="99">
        <f>+ROUND('Alimentazione CE Costi'!E539,2)</f>
        <v>0</v>
      </c>
      <c r="E356" s="99">
        <f>+ROUND('Alimentazione CE Costi'!H539,2)</f>
        <v>0</v>
      </c>
      <c r="F356" s="99">
        <f t="shared" si="103"/>
        <v>0</v>
      </c>
      <c r="G356" s="62"/>
      <c r="H356" s="241"/>
      <c r="I356" s="100"/>
      <c r="K356" s="96"/>
      <c r="M356" s="100"/>
    </row>
    <row r="357" spans="1:13" ht="25.5">
      <c r="A357" s="227"/>
      <c r="B357" s="105" t="s">
        <v>849</v>
      </c>
      <c r="C357" s="106" t="s">
        <v>1577</v>
      </c>
      <c r="D357" s="99">
        <f>+ROUND('Alimentazione CE Costi'!E541,2)</f>
        <v>0</v>
      </c>
      <c r="E357" s="99">
        <f>+ROUND('Alimentazione CE Costi'!H541,2)</f>
        <v>0</v>
      </c>
      <c r="F357" s="99">
        <f t="shared" si="103"/>
        <v>0</v>
      </c>
      <c r="G357" s="62"/>
      <c r="H357" s="241"/>
      <c r="I357" s="100"/>
      <c r="K357" s="96"/>
      <c r="M357" s="100"/>
    </row>
    <row r="358" spans="1:13" ht="18.75">
      <c r="A358" s="227"/>
      <c r="B358" s="105" t="s">
        <v>850</v>
      </c>
      <c r="C358" s="106" t="s">
        <v>1578</v>
      </c>
      <c r="D358" s="99">
        <f>+ROUND('Alimentazione CE Costi'!E543,2)</f>
        <v>37600</v>
      </c>
      <c r="E358" s="99">
        <f>+ROUND('Alimentazione CE Costi'!H543,2)</f>
        <v>518597.56</v>
      </c>
      <c r="F358" s="99">
        <f t="shared" si="103"/>
        <v>-480997.56</v>
      </c>
      <c r="G358" s="62"/>
      <c r="H358" s="241"/>
      <c r="I358" s="100"/>
      <c r="K358" s="96"/>
      <c r="M358" s="100"/>
    </row>
    <row r="359" spans="1:13" ht="25.5">
      <c r="A359" s="227"/>
      <c r="B359" s="105" t="s">
        <v>851</v>
      </c>
      <c r="C359" s="106" t="s">
        <v>1579</v>
      </c>
      <c r="D359" s="109">
        <f>+ROUND('Alimentazione CE Costi'!E545+'Alimentazione CE Costi'!E546+'Alimentazione CE Costi'!E547+'Alimentazione CE Costi'!E548+'Alimentazione CE Costi'!E549,2)</f>
        <v>105200</v>
      </c>
      <c r="E359" s="109">
        <f>+ROUND('Alimentazione CE Costi'!H545+'Alimentazione CE Costi'!H546+'Alimentazione CE Costi'!H547+'Alimentazione CE Costi'!H548+'Alimentazione CE Costi'!H549,2)</f>
        <v>131209.56</v>
      </c>
      <c r="F359" s="109">
        <f t="shared" si="103"/>
        <v>-26009.559999999998</v>
      </c>
      <c r="G359" s="62"/>
      <c r="H359" s="241"/>
      <c r="I359" s="100"/>
      <c r="K359" s="96"/>
      <c r="M359" s="100"/>
    </row>
    <row r="360" spans="1:13" ht="51">
      <c r="A360" s="227"/>
      <c r="B360" s="105" t="s">
        <v>856</v>
      </c>
      <c r="C360" s="106" t="s">
        <v>1580</v>
      </c>
      <c r="D360" s="99">
        <f>+ROUND('Alimentazione CE Costi'!E551,2)</f>
        <v>0</v>
      </c>
      <c r="E360" s="99">
        <f>+ROUND('Alimentazione CE Costi'!H551,2)</f>
        <v>0</v>
      </c>
      <c r="F360" s="99">
        <f t="shared" si="103"/>
        <v>0</v>
      </c>
      <c r="G360" s="62"/>
      <c r="H360" s="241"/>
      <c r="I360" s="100"/>
      <c r="K360" s="96"/>
      <c r="M360" s="100"/>
    </row>
    <row r="361" spans="1:13" ht="25.5">
      <c r="A361" s="227"/>
      <c r="B361" s="150" t="s">
        <v>857</v>
      </c>
      <c r="C361" s="151" t="s">
        <v>1581</v>
      </c>
      <c r="D361" s="149">
        <f t="shared" ref="D361" si="110">SUM(D362:D364)</f>
        <v>0</v>
      </c>
      <c r="E361" s="149">
        <f t="shared" ref="E361" si="111">SUM(E362:E364)</f>
        <v>58496</v>
      </c>
      <c r="F361" s="149">
        <f t="shared" si="103"/>
        <v>-58496</v>
      </c>
      <c r="G361" s="62" t="s">
        <v>1838</v>
      </c>
      <c r="H361" s="241"/>
      <c r="I361" s="100"/>
      <c r="K361" s="96"/>
      <c r="M361" s="100"/>
    </row>
    <row r="362" spans="1:13" ht="38.25">
      <c r="A362" s="227" t="s">
        <v>1253</v>
      </c>
      <c r="B362" s="105" t="s">
        <v>859</v>
      </c>
      <c r="C362" s="106" t="s">
        <v>1582</v>
      </c>
      <c r="D362" s="99">
        <f>+ROUND('Alimentazione CE Costi'!E554,2)</f>
        <v>0</v>
      </c>
      <c r="E362" s="99">
        <f>+ROUND('Alimentazione CE Costi'!H554,2)</f>
        <v>58496</v>
      </c>
      <c r="F362" s="99">
        <f t="shared" si="103"/>
        <v>-58496</v>
      </c>
      <c r="G362" s="62"/>
      <c r="H362" s="241"/>
      <c r="I362" s="100"/>
      <c r="K362" s="96"/>
      <c r="M362" s="100"/>
    </row>
    <row r="363" spans="1:13" ht="38.25">
      <c r="A363" s="227"/>
      <c r="B363" s="105" t="s">
        <v>861</v>
      </c>
      <c r="C363" s="106" t="s">
        <v>1583</v>
      </c>
      <c r="D363" s="99">
        <f>+ROUND('Alimentazione CE Costi'!E556,2)</f>
        <v>0</v>
      </c>
      <c r="E363" s="99">
        <f>+ROUND('Alimentazione CE Costi'!H556,2)</f>
        <v>0</v>
      </c>
      <c r="F363" s="99">
        <f t="shared" si="103"/>
        <v>0</v>
      </c>
      <c r="G363" s="62"/>
      <c r="H363" s="241"/>
      <c r="I363" s="100"/>
      <c r="K363" s="96"/>
      <c r="M363" s="100"/>
    </row>
    <row r="364" spans="1:13" ht="38.25">
      <c r="A364" s="227" t="s">
        <v>1302</v>
      </c>
      <c r="B364" s="105" t="s">
        <v>863</v>
      </c>
      <c r="C364" s="106" t="s">
        <v>1584</v>
      </c>
      <c r="D364" s="99">
        <f>+ROUND('Alimentazione CE Costi'!E558,2)</f>
        <v>0</v>
      </c>
      <c r="E364" s="99">
        <f>+ROUND('Alimentazione CE Costi'!H558,2)</f>
        <v>0</v>
      </c>
      <c r="F364" s="99">
        <f t="shared" si="103"/>
        <v>0</v>
      </c>
      <c r="G364" s="62"/>
      <c r="H364" s="241"/>
      <c r="I364" s="100"/>
      <c r="K364" s="96"/>
      <c r="M364" s="100"/>
    </row>
    <row r="365" spans="1:13" ht="18.75">
      <c r="A365" s="227"/>
      <c r="B365" s="158" t="s">
        <v>864</v>
      </c>
      <c r="C365" s="159" t="s">
        <v>1585</v>
      </c>
      <c r="D365" s="146">
        <f t="shared" ref="D365" si="112">+D366+D367</f>
        <v>65000</v>
      </c>
      <c r="E365" s="146">
        <f t="shared" ref="E365" si="113">+E366+E367</f>
        <v>65000</v>
      </c>
      <c r="F365" s="146">
        <f t="shared" si="103"/>
        <v>0</v>
      </c>
      <c r="G365" s="62" t="s">
        <v>1838</v>
      </c>
      <c r="H365" s="241"/>
      <c r="I365" s="100"/>
      <c r="K365" s="96"/>
      <c r="M365" s="100"/>
    </row>
    <row r="366" spans="1:13" ht="18.75">
      <c r="A366" s="227"/>
      <c r="B366" s="103" t="s">
        <v>866</v>
      </c>
      <c r="C366" s="104" t="s">
        <v>1586</v>
      </c>
      <c r="D366" s="99">
        <f>+ROUND('Alimentazione CE Costi'!E561,2)</f>
        <v>0</v>
      </c>
      <c r="E366" s="99">
        <f>+ROUND('Alimentazione CE Costi'!H561,2)</f>
        <v>0</v>
      </c>
      <c r="F366" s="99">
        <f t="shared" si="103"/>
        <v>0</v>
      </c>
      <c r="G366" s="62"/>
      <c r="H366" s="241"/>
      <c r="I366" s="100"/>
      <c r="K366" s="96"/>
      <c r="M366" s="100"/>
    </row>
    <row r="367" spans="1:13" ht="18.75">
      <c r="A367" s="227"/>
      <c r="B367" s="103" t="s">
        <v>868</v>
      </c>
      <c r="C367" s="104" t="s">
        <v>1587</v>
      </c>
      <c r="D367" s="99">
        <f>+ROUND('Alimentazione CE Costi'!E563,2)</f>
        <v>65000</v>
      </c>
      <c r="E367" s="99">
        <f>+ROUND('Alimentazione CE Costi'!H563,2)</f>
        <v>65000</v>
      </c>
      <c r="F367" s="99">
        <f t="shared" si="103"/>
        <v>0</v>
      </c>
      <c r="G367" s="62"/>
      <c r="H367" s="241"/>
      <c r="I367" s="100"/>
      <c r="K367" s="96"/>
      <c r="M367" s="100"/>
    </row>
    <row r="368" spans="1:13" ht="25.5">
      <c r="A368" s="227"/>
      <c r="B368" s="138" t="s">
        <v>1588</v>
      </c>
      <c r="C368" s="139" t="s">
        <v>1589</v>
      </c>
      <c r="D368" s="140">
        <f t="shared" ref="D368" si="114">SUM(D369:D375)</f>
        <v>5000</v>
      </c>
      <c r="E368" s="140">
        <f t="shared" ref="E368" si="115">SUM(E369:E375)</f>
        <v>1100</v>
      </c>
      <c r="F368" s="140">
        <f t="shared" si="103"/>
        <v>3900</v>
      </c>
      <c r="G368" s="62" t="s">
        <v>1838</v>
      </c>
      <c r="H368" s="241"/>
      <c r="I368" s="100"/>
      <c r="K368" s="96"/>
      <c r="M368" s="100"/>
    </row>
    <row r="369" spans="1:13" ht="25.5">
      <c r="A369" s="227"/>
      <c r="B369" s="101" t="s">
        <v>870</v>
      </c>
      <c r="C369" s="102" t="s">
        <v>1590</v>
      </c>
      <c r="D369" s="99">
        <f>+ROUND('Alimentazione CE Costi'!E566,2)</f>
        <v>1000</v>
      </c>
      <c r="E369" s="99">
        <f>+ROUND('Alimentazione CE Costi'!H566,2)</f>
        <v>0</v>
      </c>
      <c r="F369" s="99">
        <f t="shared" si="103"/>
        <v>1000</v>
      </c>
      <c r="G369" s="62"/>
      <c r="H369" s="241"/>
      <c r="I369" s="100"/>
      <c r="K369" s="96"/>
      <c r="M369" s="100"/>
    </row>
    <row r="370" spans="1:13" ht="25.5">
      <c r="A370" s="231"/>
      <c r="B370" s="101" t="s">
        <v>871</v>
      </c>
      <c r="C370" s="102" t="s">
        <v>1591</v>
      </c>
      <c r="D370" s="99">
        <f>+ROUND('Alimentazione CE Costi'!E568+'Alimentazione CE Costi'!E569+'Alimentazione CE Costi'!E570,2)</f>
        <v>0</v>
      </c>
      <c r="E370" s="99">
        <f>+ROUND('Alimentazione CE Costi'!H568+'Alimentazione CE Costi'!H569+'Alimentazione CE Costi'!H570,2)</f>
        <v>0</v>
      </c>
      <c r="F370" s="99">
        <f t="shared" si="103"/>
        <v>0</v>
      </c>
      <c r="G370" s="62"/>
      <c r="H370" s="241"/>
      <c r="I370" s="100"/>
      <c r="K370" s="96"/>
      <c r="M370" s="100"/>
    </row>
    <row r="371" spans="1:13" ht="25.5">
      <c r="A371" s="231"/>
      <c r="B371" s="101" t="s">
        <v>876</v>
      </c>
      <c r="C371" s="102" t="s">
        <v>1592</v>
      </c>
      <c r="D371" s="99">
        <f>+ROUND('Alimentazione CE Costi'!E572,2)</f>
        <v>1000</v>
      </c>
      <c r="E371" s="99">
        <f>+ROUND('Alimentazione CE Costi'!H572,2)</f>
        <v>0</v>
      </c>
      <c r="F371" s="99">
        <f t="shared" si="103"/>
        <v>1000</v>
      </c>
      <c r="G371" s="62"/>
      <c r="H371" s="241"/>
      <c r="I371" s="100"/>
      <c r="K371" s="96"/>
      <c r="M371" s="100"/>
    </row>
    <row r="372" spans="1:13" ht="18.75">
      <c r="A372" s="231"/>
      <c r="B372" s="101" t="s">
        <v>878</v>
      </c>
      <c r="C372" s="102" t="s">
        <v>1593</v>
      </c>
      <c r="D372" s="99">
        <f>+ROUND('Alimentazione CE Costi'!E574,2)</f>
        <v>1000</v>
      </c>
      <c r="E372" s="99">
        <f>+ROUND('Alimentazione CE Costi'!H574,2)</f>
        <v>0</v>
      </c>
      <c r="F372" s="99">
        <f t="shared" si="103"/>
        <v>1000</v>
      </c>
      <c r="G372" s="62"/>
      <c r="H372" s="241"/>
      <c r="I372" s="100"/>
      <c r="K372" s="96"/>
      <c r="M372" s="100"/>
    </row>
    <row r="373" spans="1:13" ht="18.75">
      <c r="A373" s="231"/>
      <c r="B373" s="101" t="s">
        <v>880</v>
      </c>
      <c r="C373" s="102" t="s">
        <v>1594</v>
      </c>
      <c r="D373" s="99">
        <f>+ROUND('Alimentazione CE Costi'!E576,2)</f>
        <v>1000</v>
      </c>
      <c r="E373" s="99">
        <f>+ROUND('Alimentazione CE Costi'!H576,2)</f>
        <v>1100</v>
      </c>
      <c r="F373" s="99">
        <f t="shared" si="103"/>
        <v>-100</v>
      </c>
      <c r="G373" s="62"/>
      <c r="H373" s="241"/>
      <c r="I373" s="100"/>
      <c r="K373" s="96"/>
      <c r="M373" s="100"/>
    </row>
    <row r="374" spans="1:13" ht="18.75">
      <c r="A374" s="231"/>
      <c r="B374" s="101" t="s">
        <v>882</v>
      </c>
      <c r="C374" s="102" t="s">
        <v>1595</v>
      </c>
      <c r="D374" s="99">
        <f>+ROUND('Alimentazione CE Costi'!E578+'Alimentazione CE Costi'!E579+'Alimentazione CE Costi'!E580,2)</f>
        <v>1000</v>
      </c>
      <c r="E374" s="99">
        <f>+ROUND('Alimentazione CE Costi'!H578+'Alimentazione CE Costi'!H579+'Alimentazione CE Costi'!H580,2)</f>
        <v>0</v>
      </c>
      <c r="F374" s="99">
        <f t="shared" si="103"/>
        <v>1000</v>
      </c>
      <c r="G374" s="62"/>
      <c r="H374" s="241"/>
      <c r="I374" s="100"/>
      <c r="K374" s="96"/>
      <c r="M374" s="100"/>
    </row>
    <row r="375" spans="1:13" ht="25.5">
      <c r="A375" s="235" t="s">
        <v>1253</v>
      </c>
      <c r="B375" s="101" t="s">
        <v>886</v>
      </c>
      <c r="C375" s="102" t="s">
        <v>1596</v>
      </c>
      <c r="D375" s="99">
        <f>+ROUND('Alimentazione CE Costi'!E582,2)</f>
        <v>0</v>
      </c>
      <c r="E375" s="99">
        <f>+ROUND('Alimentazione CE Costi'!H582,2)</f>
        <v>0</v>
      </c>
      <c r="F375" s="99">
        <f t="shared" si="103"/>
        <v>0</v>
      </c>
      <c r="G375" s="62"/>
      <c r="H375" s="241"/>
      <c r="I375" s="100"/>
      <c r="K375" s="96"/>
      <c r="M375" s="100"/>
    </row>
    <row r="376" spans="1:13" ht="18.75">
      <c r="A376" s="227"/>
      <c r="B376" s="138" t="s">
        <v>887</v>
      </c>
      <c r="C376" s="139" t="s">
        <v>1597</v>
      </c>
      <c r="D376" s="140">
        <f t="shared" ref="D376" si="116">+D377+D378+D381+D384+D385</f>
        <v>4043890</v>
      </c>
      <c r="E376" s="140">
        <f t="shared" ref="E376" si="117">+E377+E378+E381+E384+E385</f>
        <v>3123348.48</v>
      </c>
      <c r="F376" s="140">
        <f t="shared" si="103"/>
        <v>920541.52</v>
      </c>
      <c r="G376" s="62" t="s">
        <v>1838</v>
      </c>
      <c r="H376" s="241"/>
      <c r="I376" s="100"/>
      <c r="K376" s="96"/>
      <c r="M376" s="100"/>
    </row>
    <row r="377" spans="1:13" ht="18.75">
      <c r="A377" s="227"/>
      <c r="B377" s="101" t="s">
        <v>888</v>
      </c>
      <c r="C377" s="102" t="s">
        <v>1598</v>
      </c>
      <c r="D377" s="99">
        <f>+ROUND('Alimentazione CE Costi'!E585+'Alimentazione CE Costi'!E586,2)</f>
        <v>826953</v>
      </c>
      <c r="E377" s="99">
        <f>+ROUND('Alimentazione CE Costi'!H585+'Alimentazione CE Costi'!H586,2)</f>
        <v>654829.62</v>
      </c>
      <c r="F377" s="99">
        <f t="shared" si="103"/>
        <v>172123.38</v>
      </c>
      <c r="G377" s="62"/>
      <c r="H377" s="241"/>
      <c r="I377" s="100"/>
      <c r="K377" s="96"/>
      <c r="M377" s="100"/>
    </row>
    <row r="378" spans="1:13" ht="18.75">
      <c r="A378" s="227"/>
      <c r="B378" s="133" t="s">
        <v>891</v>
      </c>
      <c r="C378" s="134" t="s">
        <v>1599</v>
      </c>
      <c r="D378" s="132">
        <f t="shared" ref="D378" si="118">+D379+D380</f>
        <v>3216937</v>
      </c>
      <c r="E378" s="132">
        <f t="shared" ref="E378" si="119">+E379+E380</f>
        <v>2468518.86</v>
      </c>
      <c r="F378" s="132">
        <f t="shared" si="103"/>
        <v>748418.14000000013</v>
      </c>
      <c r="G378" s="62" t="s">
        <v>1838</v>
      </c>
      <c r="H378" s="241"/>
      <c r="I378" s="100"/>
      <c r="K378" s="96"/>
      <c r="M378" s="100"/>
    </row>
    <row r="379" spans="1:13" ht="18.75">
      <c r="A379" s="227"/>
      <c r="B379" s="103" t="s">
        <v>893</v>
      </c>
      <c r="C379" s="104" t="s">
        <v>1600</v>
      </c>
      <c r="D379" s="99">
        <f>+ROUND('Alimentazione CE Costi'!E589,2)</f>
        <v>3000000</v>
      </c>
      <c r="E379" s="99">
        <f>+ROUND('Alimentazione CE Costi'!H589,2)</f>
        <v>2357041.44</v>
      </c>
      <c r="F379" s="99">
        <f t="shared" si="103"/>
        <v>642958.56000000006</v>
      </c>
      <c r="G379" s="62"/>
      <c r="H379" s="241"/>
      <c r="I379" s="100"/>
      <c r="K379" s="96"/>
      <c r="M379" s="100"/>
    </row>
    <row r="380" spans="1:13" ht="18.75">
      <c r="A380" s="227"/>
      <c r="B380" s="103" t="s">
        <v>894</v>
      </c>
      <c r="C380" s="104" t="s">
        <v>1601</v>
      </c>
      <c r="D380" s="99">
        <f>+ROUND('Alimentazione CE Costi'!E591+'Alimentazione CE Costi'!E592+'Alimentazione CE Costi'!E593+'Alimentazione CE Costi'!E594,2)</f>
        <v>216937</v>
      </c>
      <c r="E380" s="99">
        <f>+ROUND('Alimentazione CE Costi'!H591+'Alimentazione CE Costi'!H592+'Alimentazione CE Costi'!H593+'Alimentazione CE Costi'!H594,2)</f>
        <v>111477.42</v>
      </c>
      <c r="F380" s="99">
        <f t="shared" si="103"/>
        <v>105459.58</v>
      </c>
      <c r="G380" s="62"/>
      <c r="H380" s="241"/>
      <c r="I380" s="100"/>
      <c r="K380" s="96"/>
      <c r="M380" s="100"/>
    </row>
    <row r="381" spans="1:13" ht="18.75">
      <c r="A381" s="227"/>
      <c r="B381" s="133" t="s">
        <v>899</v>
      </c>
      <c r="C381" s="134" t="s">
        <v>1602</v>
      </c>
      <c r="D381" s="132">
        <f t="shared" ref="D381" si="120">+D382+D383</f>
        <v>0</v>
      </c>
      <c r="E381" s="132">
        <f t="shared" ref="E381" si="121">+E382+E383</f>
        <v>0</v>
      </c>
      <c r="F381" s="132">
        <f t="shared" si="103"/>
        <v>0</v>
      </c>
      <c r="G381" s="62" t="s">
        <v>1838</v>
      </c>
      <c r="H381" s="241"/>
      <c r="I381" s="100"/>
      <c r="K381" s="96"/>
      <c r="M381" s="100"/>
    </row>
    <row r="382" spans="1:13" ht="18.75">
      <c r="A382" s="227"/>
      <c r="B382" s="103" t="s">
        <v>900</v>
      </c>
      <c r="C382" s="104" t="s">
        <v>1603</v>
      </c>
      <c r="D382" s="99">
        <f>+ROUND('Alimentazione CE Costi'!E597+'Alimentazione CE Costi'!E598,2)</f>
        <v>0</v>
      </c>
      <c r="E382" s="99">
        <f>+ROUND('Alimentazione CE Costi'!H597+'Alimentazione CE Costi'!H598,2)</f>
        <v>0</v>
      </c>
      <c r="F382" s="99">
        <f t="shared" si="103"/>
        <v>0</v>
      </c>
      <c r="G382" s="62"/>
      <c r="H382" s="241"/>
      <c r="I382" s="100"/>
      <c r="K382" s="96"/>
      <c r="M382" s="100"/>
    </row>
    <row r="383" spans="1:13" ht="18.75">
      <c r="A383" s="227"/>
      <c r="B383" s="103" t="s">
        <v>901</v>
      </c>
      <c r="C383" s="104" t="s">
        <v>1604</v>
      </c>
      <c r="D383" s="99">
        <f>+ROUND('Alimentazione CE Costi'!E600+'Alimentazione CE Costi'!E601,2)</f>
        <v>0</v>
      </c>
      <c r="E383" s="99">
        <f>+ROUND('Alimentazione CE Costi'!H600+'Alimentazione CE Costi'!H601,2)</f>
        <v>0</v>
      </c>
      <c r="F383" s="99">
        <f t="shared" si="103"/>
        <v>0</v>
      </c>
      <c r="G383" s="62"/>
      <c r="H383" s="241"/>
      <c r="I383" s="100"/>
      <c r="K383" s="96"/>
      <c r="M383" s="100"/>
    </row>
    <row r="384" spans="1:13" ht="18.75">
      <c r="A384" s="229"/>
      <c r="B384" s="101" t="s">
        <v>903</v>
      </c>
      <c r="C384" s="102" t="s">
        <v>1605</v>
      </c>
      <c r="D384" s="99">
        <f>+ROUND('Alimentazione CE Costi'!E603,2)</f>
        <v>0</v>
      </c>
      <c r="E384" s="99">
        <f>+ROUND('Alimentazione CE Costi'!H603,2)</f>
        <v>0</v>
      </c>
      <c r="F384" s="99">
        <f t="shared" si="103"/>
        <v>0</v>
      </c>
      <c r="G384" s="355"/>
      <c r="H384" s="241"/>
      <c r="I384" s="100"/>
      <c r="K384" s="96"/>
      <c r="M384" s="100"/>
    </row>
    <row r="385" spans="1:13" ht="25.5">
      <c r="A385" s="236" t="s">
        <v>1253</v>
      </c>
      <c r="B385" s="101" t="s">
        <v>905</v>
      </c>
      <c r="C385" s="102" t="s">
        <v>1606</v>
      </c>
      <c r="D385" s="99">
        <f>+ROUND('Alimentazione CE Costi'!E605,2)</f>
        <v>0</v>
      </c>
      <c r="E385" s="99">
        <f>+ROUND('Alimentazione CE Costi'!H605,2)</f>
        <v>0</v>
      </c>
      <c r="F385" s="99">
        <f t="shared" si="103"/>
        <v>0</v>
      </c>
      <c r="G385" s="355"/>
      <c r="H385" s="241"/>
      <c r="I385" s="100"/>
      <c r="K385" s="96"/>
      <c r="M385" s="100"/>
    </row>
    <row r="386" spans="1:13" ht="18.75">
      <c r="A386" s="227"/>
      <c r="B386" s="160" t="s">
        <v>1607</v>
      </c>
      <c r="C386" s="161" t="s">
        <v>1608</v>
      </c>
      <c r="D386" s="162">
        <f t="shared" ref="D386" si="122">+D387+D401+D410+D419</f>
        <v>13021678.779999999</v>
      </c>
      <c r="E386" s="162">
        <f t="shared" ref="E386" si="123">+E387+E401+E410+E419</f>
        <v>10597909.390000001</v>
      </c>
      <c r="F386" s="162">
        <f t="shared" si="103"/>
        <v>2423769.3899999987</v>
      </c>
      <c r="G386" s="62" t="s">
        <v>1838</v>
      </c>
      <c r="H386" s="241"/>
      <c r="I386" s="100"/>
      <c r="K386" s="96"/>
      <c r="M386" s="100"/>
    </row>
    <row r="387" spans="1:13" ht="18.75">
      <c r="A387" s="227"/>
      <c r="B387" s="138" t="s">
        <v>906</v>
      </c>
      <c r="C387" s="139" t="s">
        <v>1609</v>
      </c>
      <c r="D387" s="140">
        <f t="shared" ref="D387" si="124">+D388+D397</f>
        <v>4574167.8699999992</v>
      </c>
      <c r="E387" s="140">
        <f t="shared" ref="E387" si="125">+E388+E397</f>
        <v>3323152.1799999997</v>
      </c>
      <c r="F387" s="140">
        <f t="shared" si="103"/>
        <v>1251015.6899999995</v>
      </c>
      <c r="G387" s="62" t="s">
        <v>1838</v>
      </c>
      <c r="H387" s="241"/>
      <c r="I387" s="100"/>
      <c r="K387" s="96"/>
      <c r="M387" s="100"/>
    </row>
    <row r="388" spans="1:13" ht="18.75">
      <c r="A388" s="227"/>
      <c r="B388" s="133" t="s">
        <v>907</v>
      </c>
      <c r="C388" s="134" t="s">
        <v>1610</v>
      </c>
      <c r="D388" s="132">
        <f t="shared" ref="D388" si="126">+D389+D393</f>
        <v>1814953.7399999998</v>
      </c>
      <c r="E388" s="132">
        <f t="shared" ref="E388" si="127">+E389+E393</f>
        <v>1102157.49</v>
      </c>
      <c r="F388" s="132">
        <f t="shared" si="103"/>
        <v>712796.24999999977</v>
      </c>
      <c r="G388" s="62" t="s">
        <v>1838</v>
      </c>
      <c r="H388" s="241"/>
      <c r="I388" s="100"/>
      <c r="K388" s="96"/>
      <c r="M388" s="100"/>
    </row>
    <row r="389" spans="1:13" ht="18.75">
      <c r="A389" s="227"/>
      <c r="B389" s="144" t="s">
        <v>908</v>
      </c>
      <c r="C389" s="145" t="s">
        <v>1611</v>
      </c>
      <c r="D389" s="146">
        <f t="shared" ref="D389" si="128">SUM(D390:D392)</f>
        <v>803104.84</v>
      </c>
      <c r="E389" s="146">
        <f t="shared" ref="E389" si="129">SUM(E390:E392)</f>
        <v>233363.8</v>
      </c>
      <c r="F389" s="146">
        <f t="shared" si="103"/>
        <v>569741.04</v>
      </c>
      <c r="G389" s="62" t="s">
        <v>1838</v>
      </c>
      <c r="H389" s="241"/>
      <c r="I389" s="100"/>
      <c r="K389" s="96"/>
      <c r="M389" s="100"/>
    </row>
    <row r="390" spans="1:13" ht="25.5">
      <c r="A390" s="231"/>
      <c r="B390" s="103" t="s">
        <v>909</v>
      </c>
      <c r="C390" s="104" t="s">
        <v>1612</v>
      </c>
      <c r="D390" s="99">
        <f>+ROUND(SUM('Alimentazione CE Costi'!E610:E617),2)</f>
        <v>803104.84</v>
      </c>
      <c r="E390" s="99">
        <f>+ROUND(SUM('Alimentazione CE Costi'!H610:H617),2)</f>
        <v>233363.8</v>
      </c>
      <c r="F390" s="99">
        <f t="shared" si="103"/>
        <v>569741.04</v>
      </c>
      <c r="G390" s="62"/>
      <c r="H390" s="241"/>
      <c r="I390" s="100"/>
      <c r="K390" s="96"/>
      <c r="M390" s="100"/>
    </row>
    <row r="391" spans="1:13" ht="25.5">
      <c r="A391" s="231"/>
      <c r="B391" s="103" t="s">
        <v>910</v>
      </c>
      <c r="C391" s="104" t="s">
        <v>1613</v>
      </c>
      <c r="D391" s="99">
        <f>+ROUND(SUM('Alimentazione CE Costi'!E619:E626),2)</f>
        <v>0</v>
      </c>
      <c r="E391" s="99">
        <f>+ROUND(SUM('Alimentazione CE Costi'!H619:H626),2)</f>
        <v>0</v>
      </c>
      <c r="F391" s="99">
        <f t="shared" si="103"/>
        <v>0</v>
      </c>
      <c r="G391" s="62"/>
      <c r="H391" s="241"/>
      <c r="I391" s="100"/>
      <c r="K391" s="96"/>
      <c r="M391" s="100"/>
    </row>
    <row r="392" spans="1:13" ht="18.75">
      <c r="A392" s="231"/>
      <c r="B392" s="103" t="s">
        <v>912</v>
      </c>
      <c r="C392" s="104" t="s">
        <v>1614</v>
      </c>
      <c r="D392" s="99">
        <f>+ROUND('Alimentazione CE Costi'!E628,2)</f>
        <v>0</v>
      </c>
      <c r="E392" s="99">
        <f>+ROUND('Alimentazione CE Costi'!H628,2)</f>
        <v>0</v>
      </c>
      <c r="F392" s="99">
        <f t="shared" si="103"/>
        <v>0</v>
      </c>
      <c r="G392" s="62"/>
      <c r="H392" s="241"/>
      <c r="I392" s="100"/>
      <c r="K392" s="96"/>
      <c r="M392" s="100"/>
    </row>
    <row r="393" spans="1:13" ht="18.75">
      <c r="A393" s="227"/>
      <c r="B393" s="144" t="s">
        <v>913</v>
      </c>
      <c r="C393" s="145" t="s">
        <v>1615</v>
      </c>
      <c r="D393" s="146">
        <f t="shared" ref="D393" si="130">SUM(D394:D396)</f>
        <v>1011848.8999999999</v>
      </c>
      <c r="E393" s="146">
        <f t="shared" ref="E393" si="131">SUM(E394:E396)</f>
        <v>868793.69000000006</v>
      </c>
      <c r="F393" s="146">
        <f t="shared" si="103"/>
        <v>143055.20999999985</v>
      </c>
      <c r="G393" s="62" t="s">
        <v>1838</v>
      </c>
      <c r="H393" s="241"/>
      <c r="I393" s="100"/>
      <c r="K393" s="96"/>
      <c r="M393" s="100"/>
    </row>
    <row r="394" spans="1:13" ht="25.5">
      <c r="A394" s="231"/>
      <c r="B394" s="103" t="s">
        <v>914</v>
      </c>
      <c r="C394" s="104" t="s">
        <v>1616</v>
      </c>
      <c r="D394" s="99">
        <f>+ROUND(SUM('Alimentazione CE Costi'!E631:E638),2)</f>
        <v>938845.33</v>
      </c>
      <c r="E394" s="99">
        <f>+ROUND(SUM('Alimentazione CE Costi'!H631:H638),2)</f>
        <v>756243.43</v>
      </c>
      <c r="F394" s="99">
        <f t="shared" si="103"/>
        <v>182601.89999999991</v>
      </c>
      <c r="G394" s="62"/>
      <c r="H394" s="241"/>
      <c r="I394" s="100"/>
      <c r="K394" s="96"/>
      <c r="M394" s="100"/>
    </row>
    <row r="395" spans="1:13" ht="25.5">
      <c r="A395" s="231"/>
      <c r="B395" s="103" t="s">
        <v>915</v>
      </c>
      <c r="C395" s="104" t="s">
        <v>1617</v>
      </c>
      <c r="D395" s="99">
        <f>+ROUND(SUM('Alimentazione CE Costi'!E640:E647),2)</f>
        <v>73003.570000000007</v>
      </c>
      <c r="E395" s="99">
        <f>+ROUND(SUM('Alimentazione CE Costi'!H640:H647),2)</f>
        <v>112550.26</v>
      </c>
      <c r="F395" s="99">
        <f t="shared" si="103"/>
        <v>-39546.689999999988</v>
      </c>
      <c r="G395" s="62"/>
      <c r="H395" s="241"/>
      <c r="I395" s="100"/>
      <c r="K395" s="96"/>
      <c r="M395" s="100"/>
    </row>
    <row r="396" spans="1:13" ht="18.75">
      <c r="A396" s="231"/>
      <c r="B396" s="103" t="s">
        <v>916</v>
      </c>
      <c r="C396" s="104" t="s">
        <v>1618</v>
      </c>
      <c r="D396" s="99">
        <f>+ROUND('Alimentazione CE Costi'!E649,2)</f>
        <v>0</v>
      </c>
      <c r="E396" s="99">
        <f>+ROUND('Alimentazione CE Costi'!H649,2)</f>
        <v>0</v>
      </c>
      <c r="F396" s="99">
        <f t="shared" si="103"/>
        <v>0</v>
      </c>
      <c r="G396" s="62"/>
      <c r="H396" s="241"/>
      <c r="I396" s="100"/>
      <c r="K396" s="96"/>
      <c r="M396" s="100"/>
    </row>
    <row r="397" spans="1:13" ht="18.75">
      <c r="A397" s="227"/>
      <c r="B397" s="158" t="s">
        <v>917</v>
      </c>
      <c r="C397" s="159" t="s">
        <v>1619</v>
      </c>
      <c r="D397" s="146">
        <f t="shared" ref="D397" si="132">SUM(D398:D400)</f>
        <v>2759214.13</v>
      </c>
      <c r="E397" s="146">
        <f t="shared" ref="E397" si="133">SUM(E398:E400)</f>
        <v>2220994.69</v>
      </c>
      <c r="F397" s="146">
        <f t="shared" si="103"/>
        <v>538219.43999999994</v>
      </c>
      <c r="G397" s="62" t="s">
        <v>1838</v>
      </c>
      <c r="H397" s="241"/>
      <c r="I397" s="100"/>
      <c r="K397" s="96"/>
      <c r="M397" s="100"/>
    </row>
    <row r="398" spans="1:13" ht="25.5">
      <c r="A398" s="231"/>
      <c r="B398" s="103" t="s">
        <v>918</v>
      </c>
      <c r="C398" s="104" t="s">
        <v>1620</v>
      </c>
      <c r="D398" s="99">
        <f>+ROUND(SUM('Alimentazione CE Costi'!E652:E664),2)</f>
        <v>2759214.13</v>
      </c>
      <c r="E398" s="99">
        <f>+ROUND(SUM('Alimentazione CE Costi'!H652:H664),2)</f>
        <v>2199027.2999999998</v>
      </c>
      <c r="F398" s="99">
        <f t="shared" si="103"/>
        <v>560186.83000000007</v>
      </c>
      <c r="G398" s="62"/>
      <c r="H398" s="241"/>
      <c r="I398" s="100"/>
      <c r="K398" s="96"/>
      <c r="M398" s="100"/>
    </row>
    <row r="399" spans="1:13" ht="25.5">
      <c r="A399" s="231"/>
      <c r="B399" s="103" t="s">
        <v>919</v>
      </c>
      <c r="C399" s="104" t="s">
        <v>1621</v>
      </c>
      <c r="D399" s="99">
        <f>+ROUND(SUM('Alimentazione CE Costi'!E666:E707),2)</f>
        <v>0</v>
      </c>
      <c r="E399" s="99">
        <f>+ROUND(SUM('Alimentazione CE Costi'!H666:H707),2)</f>
        <v>21967.39</v>
      </c>
      <c r="F399" s="99">
        <f t="shared" si="103"/>
        <v>-21967.39</v>
      </c>
      <c r="G399" s="62"/>
      <c r="H399" s="241"/>
      <c r="I399" s="100"/>
      <c r="K399" s="96"/>
      <c r="M399" s="100"/>
    </row>
    <row r="400" spans="1:13" ht="18.75">
      <c r="A400" s="231"/>
      <c r="B400" s="103" t="s">
        <v>921</v>
      </c>
      <c r="C400" s="104" t="s">
        <v>1622</v>
      </c>
      <c r="D400" s="99">
        <f>+ROUND('Alimentazione CE Costi'!E709,2)</f>
        <v>0</v>
      </c>
      <c r="E400" s="99">
        <f>+ROUND('Alimentazione CE Costi'!H709,2)</f>
        <v>0</v>
      </c>
      <c r="F400" s="99">
        <f t="shared" si="103"/>
        <v>0</v>
      </c>
      <c r="G400" s="62"/>
      <c r="H400" s="241"/>
      <c r="I400" s="100"/>
      <c r="K400" s="96"/>
      <c r="M400" s="100"/>
    </row>
    <row r="401" spans="1:13" ht="18.75">
      <c r="A401" s="227"/>
      <c r="B401" s="138" t="s">
        <v>922</v>
      </c>
      <c r="C401" s="139" t="s">
        <v>1623</v>
      </c>
      <c r="D401" s="140">
        <f t="shared" ref="D401" si="134">+D402+D406</f>
        <v>541363.66</v>
      </c>
      <c r="E401" s="140">
        <f t="shared" ref="E401" si="135">+E402+E406</f>
        <v>512158.92</v>
      </c>
      <c r="F401" s="140">
        <f t="shared" si="103"/>
        <v>29204.740000000049</v>
      </c>
      <c r="G401" s="62" t="s">
        <v>1838</v>
      </c>
      <c r="H401" s="241"/>
      <c r="I401" s="100"/>
      <c r="K401" s="96"/>
      <c r="M401" s="100"/>
    </row>
    <row r="402" spans="1:13" ht="25.5">
      <c r="A402" s="227"/>
      <c r="B402" s="133" t="s">
        <v>923</v>
      </c>
      <c r="C402" s="134" t="s">
        <v>1624</v>
      </c>
      <c r="D402" s="132">
        <f t="shared" ref="D402" si="136">SUM(D403:D405)</f>
        <v>512629.13</v>
      </c>
      <c r="E402" s="132">
        <f t="shared" ref="E402" si="137">SUM(E403:E405)</f>
        <v>512158.92</v>
      </c>
      <c r="F402" s="132">
        <f t="shared" si="103"/>
        <v>470.21000000002095</v>
      </c>
      <c r="G402" s="62" t="s">
        <v>1838</v>
      </c>
      <c r="H402" s="241"/>
      <c r="I402" s="100"/>
      <c r="K402" s="96"/>
      <c r="M402" s="100"/>
    </row>
    <row r="403" spans="1:13" ht="25.5">
      <c r="A403" s="231"/>
      <c r="B403" s="103" t="s">
        <v>924</v>
      </c>
      <c r="C403" s="104" t="s">
        <v>1625</v>
      </c>
      <c r="D403" s="99">
        <f>+ROUND(SUM('Alimentazione CE Costi'!E713:E720),2)</f>
        <v>512629.13</v>
      </c>
      <c r="E403" s="99">
        <f>+ROUND(SUM('Alimentazione CE Costi'!H713:H720),2)</f>
        <v>512158.92</v>
      </c>
      <c r="F403" s="99">
        <f t="shared" si="103"/>
        <v>470.21000000002095</v>
      </c>
      <c r="G403" s="62"/>
      <c r="H403" s="241"/>
      <c r="I403" s="100"/>
      <c r="K403" s="96"/>
      <c r="M403" s="100"/>
    </row>
    <row r="404" spans="1:13" ht="25.5">
      <c r="A404" s="231"/>
      <c r="B404" s="103" t="s">
        <v>925</v>
      </c>
      <c r="C404" s="104" t="s">
        <v>1626</v>
      </c>
      <c r="D404" s="99">
        <f>+ROUND(SUM('Alimentazione CE Costi'!E722:E729),2)</f>
        <v>0</v>
      </c>
      <c r="E404" s="99">
        <f>+ROUND(SUM('Alimentazione CE Costi'!H722:H729),2)</f>
        <v>0</v>
      </c>
      <c r="F404" s="99">
        <f t="shared" si="103"/>
        <v>0</v>
      </c>
      <c r="G404" s="62"/>
      <c r="H404" s="241"/>
      <c r="I404" s="100"/>
      <c r="K404" s="96"/>
      <c r="M404" s="100"/>
    </row>
    <row r="405" spans="1:13" ht="25.5">
      <c r="A405" s="231"/>
      <c r="B405" s="103" t="s">
        <v>927</v>
      </c>
      <c r="C405" s="104" t="s">
        <v>1627</v>
      </c>
      <c r="D405" s="99">
        <f>+ROUND('Alimentazione CE Costi'!E731,2)</f>
        <v>0</v>
      </c>
      <c r="E405" s="99">
        <f>+ROUND('Alimentazione CE Costi'!H731,2)</f>
        <v>0</v>
      </c>
      <c r="F405" s="99">
        <f t="shared" si="103"/>
        <v>0</v>
      </c>
      <c r="G405" s="62"/>
      <c r="H405" s="241"/>
      <c r="I405" s="100"/>
      <c r="K405" s="96"/>
      <c r="M405" s="100"/>
    </row>
    <row r="406" spans="1:13" ht="25.5">
      <c r="A406" s="227"/>
      <c r="B406" s="133" t="s">
        <v>928</v>
      </c>
      <c r="C406" s="134" t="s">
        <v>1628</v>
      </c>
      <c r="D406" s="132">
        <f t="shared" ref="D406" si="138">SUM(D407:D409)</f>
        <v>28734.53</v>
      </c>
      <c r="E406" s="132">
        <f t="shared" ref="E406" si="139">SUM(E407:E409)</f>
        <v>0</v>
      </c>
      <c r="F406" s="132">
        <f t="shared" si="103"/>
        <v>28734.53</v>
      </c>
      <c r="G406" s="62" t="s">
        <v>1838</v>
      </c>
      <c r="H406" s="241"/>
      <c r="I406" s="100"/>
      <c r="K406" s="96"/>
      <c r="M406" s="100"/>
    </row>
    <row r="407" spans="1:13" ht="25.5">
      <c r="A407" s="231"/>
      <c r="B407" s="103" t="s">
        <v>929</v>
      </c>
      <c r="C407" s="104" t="s">
        <v>1629</v>
      </c>
      <c r="D407" s="99">
        <f>+ROUND(SUM('Alimentazione CE Costi'!E734:E746),2)</f>
        <v>28734.53</v>
      </c>
      <c r="E407" s="99">
        <f>+ROUND(SUM('Alimentazione CE Costi'!H734:H746),2)</f>
        <v>0</v>
      </c>
      <c r="F407" s="99">
        <f t="shared" si="103"/>
        <v>28734.53</v>
      </c>
      <c r="G407" s="62"/>
      <c r="H407" s="241"/>
      <c r="I407" s="100"/>
      <c r="K407" s="96"/>
      <c r="M407" s="100"/>
    </row>
    <row r="408" spans="1:13" ht="25.5">
      <c r="A408" s="231"/>
      <c r="B408" s="103" t="s">
        <v>930</v>
      </c>
      <c r="C408" s="104" t="s">
        <v>1630</v>
      </c>
      <c r="D408" s="99">
        <f>+ROUND(SUM('Alimentazione CE Costi'!E748:E760),2)</f>
        <v>0</v>
      </c>
      <c r="E408" s="99">
        <f>+ROUND(SUM('Alimentazione CE Costi'!H748:H760),2)</f>
        <v>0</v>
      </c>
      <c r="F408" s="99">
        <f t="shared" si="103"/>
        <v>0</v>
      </c>
      <c r="G408" s="62"/>
      <c r="H408" s="241"/>
      <c r="I408" s="100"/>
      <c r="K408" s="96"/>
      <c r="M408" s="100"/>
    </row>
    <row r="409" spans="1:13" ht="25.5">
      <c r="A409" s="231"/>
      <c r="B409" s="103" t="s">
        <v>932</v>
      </c>
      <c r="C409" s="104" t="s">
        <v>1631</v>
      </c>
      <c r="D409" s="99">
        <f>+ROUND('Alimentazione CE Costi'!E762,2)</f>
        <v>0</v>
      </c>
      <c r="E409" s="99">
        <f>+ROUND('Alimentazione CE Costi'!H762,2)</f>
        <v>0</v>
      </c>
      <c r="F409" s="99">
        <f t="shared" si="103"/>
        <v>0</v>
      </c>
      <c r="G409" s="62"/>
      <c r="H409" s="241"/>
      <c r="I409" s="100"/>
      <c r="K409" s="96"/>
      <c r="M409" s="100"/>
    </row>
    <row r="410" spans="1:13" ht="18.75">
      <c r="A410" s="227"/>
      <c r="B410" s="138" t="s">
        <v>933</v>
      </c>
      <c r="C410" s="139" t="s">
        <v>1632</v>
      </c>
      <c r="D410" s="140">
        <f t="shared" ref="D410" si="140">+D411+D415</f>
        <v>869442.57</v>
      </c>
      <c r="E410" s="140">
        <f t="shared" ref="E410" si="141">+E411+E415</f>
        <v>760701.82000000007</v>
      </c>
      <c r="F410" s="140">
        <f t="shared" ref="F410:F473" si="142">+D410-E410</f>
        <v>108740.74999999988</v>
      </c>
      <c r="G410" s="62" t="s">
        <v>1838</v>
      </c>
      <c r="H410" s="241"/>
      <c r="I410" s="100"/>
      <c r="K410" s="96"/>
      <c r="M410" s="100"/>
    </row>
    <row r="411" spans="1:13" ht="18.75">
      <c r="A411" s="227"/>
      <c r="B411" s="133" t="s">
        <v>934</v>
      </c>
      <c r="C411" s="134" t="s">
        <v>1633</v>
      </c>
      <c r="D411" s="132">
        <f t="shared" ref="D411" si="143">SUM(D412:D414)</f>
        <v>291533.99</v>
      </c>
      <c r="E411" s="132">
        <f t="shared" ref="E411" si="144">SUM(E412:E414)</f>
        <v>297791.12</v>
      </c>
      <c r="F411" s="132">
        <f t="shared" si="142"/>
        <v>-6257.1300000000047</v>
      </c>
      <c r="G411" s="62" t="s">
        <v>1838</v>
      </c>
      <c r="H411" s="241"/>
      <c r="I411" s="100"/>
      <c r="K411" s="96"/>
      <c r="M411" s="100"/>
    </row>
    <row r="412" spans="1:13" ht="25.5">
      <c r="A412" s="231"/>
      <c r="B412" s="103" t="s">
        <v>935</v>
      </c>
      <c r="C412" s="104" t="s">
        <v>1634</v>
      </c>
      <c r="D412" s="99">
        <f>+ROUND(SUM('Alimentazione CE Costi'!E766:E773),2)</f>
        <v>291533.99</v>
      </c>
      <c r="E412" s="99">
        <f>+ROUND(SUM('Alimentazione CE Costi'!H766:H773),2)</f>
        <v>297791.12</v>
      </c>
      <c r="F412" s="99">
        <f t="shared" si="142"/>
        <v>-6257.1300000000047</v>
      </c>
      <c r="G412" s="62"/>
      <c r="H412" s="241"/>
      <c r="I412" s="100"/>
      <c r="K412" s="96"/>
      <c r="M412" s="100"/>
    </row>
    <row r="413" spans="1:13" ht="25.5">
      <c r="A413" s="231"/>
      <c r="B413" s="103" t="s">
        <v>936</v>
      </c>
      <c r="C413" s="104" t="s">
        <v>1635</v>
      </c>
      <c r="D413" s="99">
        <f>+ROUND(SUM('Alimentazione CE Costi'!E775:E782),2)</f>
        <v>0</v>
      </c>
      <c r="E413" s="99">
        <f>+ROUND(SUM('Alimentazione CE Costi'!H775:H782),2)</f>
        <v>0</v>
      </c>
      <c r="F413" s="99">
        <f t="shared" si="142"/>
        <v>0</v>
      </c>
      <c r="G413" s="62"/>
      <c r="H413" s="241"/>
      <c r="I413" s="100"/>
      <c r="K413" s="96"/>
      <c r="M413" s="100"/>
    </row>
    <row r="414" spans="1:13" ht="18.75">
      <c r="A414" s="231"/>
      <c r="B414" s="103" t="s">
        <v>938</v>
      </c>
      <c r="C414" s="104" t="s">
        <v>1636</v>
      </c>
      <c r="D414" s="99">
        <f>+ROUND('Alimentazione CE Costi'!E784,2)</f>
        <v>0</v>
      </c>
      <c r="E414" s="99">
        <f>+ROUND('Alimentazione CE Costi'!H784,2)</f>
        <v>0</v>
      </c>
      <c r="F414" s="99">
        <f t="shared" si="142"/>
        <v>0</v>
      </c>
      <c r="G414" s="62"/>
      <c r="H414" s="241"/>
      <c r="I414" s="100"/>
      <c r="K414" s="96"/>
      <c r="M414" s="100"/>
    </row>
    <row r="415" spans="1:13" ht="18.75">
      <c r="A415" s="227"/>
      <c r="B415" s="133" t="s">
        <v>939</v>
      </c>
      <c r="C415" s="134" t="s">
        <v>1637</v>
      </c>
      <c r="D415" s="132">
        <f t="shared" ref="D415" si="145">SUM(D416:D418)</f>
        <v>577908.57999999996</v>
      </c>
      <c r="E415" s="132">
        <f t="shared" ref="E415" si="146">SUM(E416:E418)</f>
        <v>462910.7</v>
      </c>
      <c r="F415" s="132">
        <f t="shared" si="142"/>
        <v>114997.87999999995</v>
      </c>
      <c r="G415" s="62" t="s">
        <v>1838</v>
      </c>
      <c r="H415" s="241"/>
      <c r="I415" s="100"/>
      <c r="K415" s="96"/>
      <c r="M415" s="100"/>
    </row>
    <row r="416" spans="1:13" ht="25.5">
      <c r="A416" s="231"/>
      <c r="B416" s="103" t="s">
        <v>940</v>
      </c>
      <c r="C416" s="104" t="s">
        <v>1638</v>
      </c>
      <c r="D416" s="99">
        <f>+ROUND(SUM('Alimentazione CE Costi'!E787:E814),2)</f>
        <v>577908.57999999996</v>
      </c>
      <c r="E416" s="99">
        <f>+ROUND(SUM('Alimentazione CE Costi'!H787:H814),2)</f>
        <v>462910.7</v>
      </c>
      <c r="F416" s="99">
        <f t="shared" si="142"/>
        <v>114997.87999999995</v>
      </c>
      <c r="G416" s="62"/>
      <c r="H416" s="241"/>
      <c r="I416" s="100"/>
      <c r="K416" s="96"/>
      <c r="M416" s="100"/>
    </row>
    <row r="417" spans="1:13" ht="25.5">
      <c r="A417" s="231"/>
      <c r="B417" s="103" t="s">
        <v>941</v>
      </c>
      <c r="C417" s="104" t="s">
        <v>1639</v>
      </c>
      <c r="D417" s="99">
        <f>+ROUND(SUM('Alimentazione CE Costi'!E816:E843),2)</f>
        <v>0</v>
      </c>
      <c r="E417" s="99">
        <f>+ROUND(SUM('Alimentazione CE Costi'!H816:H843),2)</f>
        <v>0</v>
      </c>
      <c r="F417" s="99">
        <f t="shared" si="142"/>
        <v>0</v>
      </c>
      <c r="G417" s="62"/>
      <c r="H417" s="241"/>
      <c r="I417" s="100"/>
      <c r="K417" s="96"/>
      <c r="M417" s="100"/>
    </row>
    <row r="418" spans="1:13" ht="18.75">
      <c r="A418" s="231"/>
      <c r="B418" s="103" t="s">
        <v>943</v>
      </c>
      <c r="C418" s="104" t="s">
        <v>1640</v>
      </c>
      <c r="D418" s="99">
        <f>+ROUND('Alimentazione CE Costi'!E845,2)</f>
        <v>0</v>
      </c>
      <c r="E418" s="99">
        <f>+ROUND('Alimentazione CE Costi'!H845,2)</f>
        <v>0</v>
      </c>
      <c r="F418" s="99">
        <f t="shared" si="142"/>
        <v>0</v>
      </c>
      <c r="G418" s="62"/>
      <c r="H418" s="241"/>
      <c r="I418" s="100"/>
      <c r="K418" s="96"/>
      <c r="M418" s="100"/>
    </row>
    <row r="419" spans="1:13" ht="18.75">
      <c r="A419" s="227"/>
      <c r="B419" s="138" t="s">
        <v>944</v>
      </c>
      <c r="C419" s="139" t="s">
        <v>1641</v>
      </c>
      <c r="D419" s="140">
        <f t="shared" ref="D419" si="147">+D420+D424</f>
        <v>7036704.6799999997</v>
      </c>
      <c r="E419" s="140">
        <f t="shared" ref="E419" si="148">+E420+E424</f>
        <v>6001896.4699999997</v>
      </c>
      <c r="F419" s="140">
        <f t="shared" si="142"/>
        <v>1034808.21</v>
      </c>
      <c r="G419" s="62" t="s">
        <v>1838</v>
      </c>
      <c r="H419" s="241"/>
      <c r="I419" s="100"/>
      <c r="K419" s="96"/>
      <c r="M419" s="100"/>
    </row>
    <row r="420" spans="1:13" ht="25.5">
      <c r="A420" s="227"/>
      <c r="B420" s="133" t="s">
        <v>945</v>
      </c>
      <c r="C420" s="134" t="s">
        <v>1642</v>
      </c>
      <c r="D420" s="132">
        <f t="shared" ref="D420" si="149">SUM(D421:D423)</f>
        <v>1871253.85</v>
      </c>
      <c r="E420" s="132">
        <f t="shared" ref="E420" si="150">SUM(E421:E423)</f>
        <v>1728268.8</v>
      </c>
      <c r="F420" s="132">
        <f t="shared" si="142"/>
        <v>142985.05000000005</v>
      </c>
      <c r="G420" s="62" t="s">
        <v>1838</v>
      </c>
      <c r="H420" s="241"/>
      <c r="I420" s="100"/>
      <c r="K420" s="96"/>
      <c r="M420" s="100"/>
    </row>
    <row r="421" spans="1:13" ht="25.5">
      <c r="A421" s="231"/>
      <c r="B421" s="103" t="s">
        <v>946</v>
      </c>
      <c r="C421" s="104" t="s">
        <v>1643</v>
      </c>
      <c r="D421" s="99">
        <f>+ROUND(SUM('Alimentazione CE Costi'!E849:E856),2)</f>
        <v>1789343.58</v>
      </c>
      <c r="E421" s="99">
        <f>+ROUND(SUM('Alimentazione CE Costi'!H849:H856),2)</f>
        <v>1582002.45</v>
      </c>
      <c r="F421" s="99">
        <f t="shared" si="142"/>
        <v>207341.13000000012</v>
      </c>
      <c r="G421" s="62"/>
      <c r="H421" s="241"/>
      <c r="I421" s="100"/>
      <c r="K421" s="96"/>
      <c r="M421" s="100"/>
    </row>
    <row r="422" spans="1:13" ht="25.5">
      <c r="A422" s="231"/>
      <c r="B422" s="103" t="s">
        <v>947</v>
      </c>
      <c r="C422" s="104" t="s">
        <v>1644</v>
      </c>
      <c r="D422" s="99">
        <f>+ROUND(SUM('Alimentazione CE Costi'!E858:E865),2)</f>
        <v>81910.27</v>
      </c>
      <c r="E422" s="99">
        <f>+ROUND(SUM('Alimentazione CE Costi'!H858:H865),2)</f>
        <v>146266.35</v>
      </c>
      <c r="F422" s="99">
        <f t="shared" si="142"/>
        <v>-64356.08</v>
      </c>
      <c r="G422" s="62"/>
      <c r="H422" s="241"/>
      <c r="I422" s="100"/>
      <c r="K422" s="96"/>
      <c r="M422" s="100"/>
    </row>
    <row r="423" spans="1:13" ht="25.5">
      <c r="A423" s="231"/>
      <c r="B423" s="103" t="s">
        <v>949</v>
      </c>
      <c r="C423" s="104" t="s">
        <v>1645</v>
      </c>
      <c r="D423" s="99">
        <f>+ROUND('Alimentazione CE Costi'!E867,2)</f>
        <v>0</v>
      </c>
      <c r="E423" s="99">
        <f>+ROUND('Alimentazione CE Costi'!H867,2)</f>
        <v>0</v>
      </c>
      <c r="F423" s="99">
        <f t="shared" si="142"/>
        <v>0</v>
      </c>
      <c r="G423" s="62"/>
      <c r="H423" s="241"/>
      <c r="I423" s="100"/>
      <c r="K423" s="96"/>
      <c r="M423" s="100"/>
    </row>
    <row r="424" spans="1:13" ht="25.5">
      <c r="A424" s="227"/>
      <c r="B424" s="133" t="s">
        <v>950</v>
      </c>
      <c r="C424" s="134" t="s">
        <v>1646</v>
      </c>
      <c r="D424" s="132">
        <f t="shared" ref="D424" si="151">SUM(D425:D427)</f>
        <v>5165450.83</v>
      </c>
      <c r="E424" s="132">
        <f t="shared" ref="E424" si="152">SUM(E425:E427)</f>
        <v>4273627.67</v>
      </c>
      <c r="F424" s="132">
        <f t="shared" si="142"/>
        <v>891823.16000000015</v>
      </c>
      <c r="G424" s="62" t="s">
        <v>1838</v>
      </c>
      <c r="H424" s="241"/>
      <c r="I424" s="100"/>
      <c r="K424" s="96"/>
      <c r="M424" s="100"/>
    </row>
    <row r="425" spans="1:13" ht="25.5">
      <c r="A425" s="231"/>
      <c r="B425" s="103" t="s">
        <v>951</v>
      </c>
      <c r="C425" s="104" t="s">
        <v>1647</v>
      </c>
      <c r="D425" s="99">
        <f>+ROUND(SUM('Alimentazione CE Costi'!E870:E882),2)</f>
        <v>4959853.55</v>
      </c>
      <c r="E425" s="99">
        <f>+ROUND(SUM('Alimentazione CE Costi'!H870:H882),2)</f>
        <v>3568356.33</v>
      </c>
      <c r="F425" s="99">
        <f t="shared" si="142"/>
        <v>1391497.2199999997</v>
      </c>
      <c r="G425" s="62"/>
      <c r="H425" s="241"/>
      <c r="I425" s="100"/>
      <c r="K425" s="96"/>
      <c r="M425" s="100"/>
    </row>
    <row r="426" spans="1:13" ht="25.5">
      <c r="A426" s="231"/>
      <c r="B426" s="103" t="s">
        <v>952</v>
      </c>
      <c r="C426" s="104" t="s">
        <v>1648</v>
      </c>
      <c r="D426" s="99">
        <f>+ROUND(SUM('Alimentazione CE Costi'!E884:E896),2)</f>
        <v>205597.28</v>
      </c>
      <c r="E426" s="99">
        <f>+ROUND(SUM('Alimentazione CE Costi'!H884:H896),2)</f>
        <v>705271.34</v>
      </c>
      <c r="F426" s="99">
        <f t="shared" si="142"/>
        <v>-499674.05999999994</v>
      </c>
      <c r="G426" s="62"/>
      <c r="H426" s="241"/>
      <c r="I426" s="100"/>
      <c r="K426" s="96"/>
      <c r="M426" s="100"/>
    </row>
    <row r="427" spans="1:13" ht="25.5">
      <c r="A427" s="231"/>
      <c r="B427" s="103" t="s">
        <v>954</v>
      </c>
      <c r="C427" s="104" t="s">
        <v>1649</v>
      </c>
      <c r="D427" s="99">
        <f>+ROUND('Alimentazione CE Costi'!E898,2)</f>
        <v>0</v>
      </c>
      <c r="E427" s="99">
        <f>+ROUND('Alimentazione CE Costi'!H898,2)</f>
        <v>0</v>
      </c>
      <c r="F427" s="99">
        <f t="shared" si="142"/>
        <v>0</v>
      </c>
      <c r="G427" s="62"/>
      <c r="H427" s="241"/>
      <c r="I427" s="100"/>
      <c r="K427" s="96"/>
      <c r="M427" s="100"/>
    </row>
    <row r="428" spans="1:13" ht="18.75">
      <c r="A428" s="227"/>
      <c r="B428" s="138" t="s">
        <v>955</v>
      </c>
      <c r="C428" s="139" t="s">
        <v>1650</v>
      </c>
      <c r="D428" s="140">
        <f t="shared" ref="D428" si="153">+D429+D430+D431</f>
        <v>725897.36</v>
      </c>
      <c r="E428" s="140">
        <f t="shared" ref="E428" si="154">+E429+E430+E431</f>
        <v>912650.6</v>
      </c>
      <c r="F428" s="140">
        <f t="shared" si="142"/>
        <v>-186753.24</v>
      </c>
      <c r="G428" s="62" t="s">
        <v>1838</v>
      </c>
      <c r="H428" s="241"/>
      <c r="I428" s="100"/>
      <c r="K428" s="96"/>
      <c r="M428" s="100"/>
    </row>
    <row r="429" spans="1:13" ht="18.75">
      <c r="A429" s="227"/>
      <c r="B429" s="101" t="s">
        <v>956</v>
      </c>
      <c r="C429" s="102" t="s">
        <v>1651</v>
      </c>
      <c r="D429" s="109">
        <f>+ROUND(SUM('Alimentazione CE Costi'!E901:E907),2)</f>
        <v>39500</v>
      </c>
      <c r="E429" s="109">
        <f>+ROUND(SUM('Alimentazione CE Costi'!H901:H907),2)</f>
        <v>40328</v>
      </c>
      <c r="F429" s="109">
        <f t="shared" si="142"/>
        <v>-828</v>
      </c>
      <c r="G429" s="62"/>
      <c r="H429" s="241"/>
      <c r="I429" s="100"/>
      <c r="K429" s="96"/>
      <c r="M429" s="100"/>
    </row>
    <row r="430" spans="1:13" ht="18.75">
      <c r="A430" s="227"/>
      <c r="B430" s="101" t="s">
        <v>965</v>
      </c>
      <c r="C430" s="102" t="s">
        <v>1652</v>
      </c>
      <c r="D430" s="109">
        <f>+ROUND('Alimentazione CE Costi'!E909,2)</f>
        <v>0</v>
      </c>
      <c r="E430" s="109">
        <f>+ROUND('Alimentazione CE Costi'!H909,2)</f>
        <v>0</v>
      </c>
      <c r="F430" s="109">
        <f t="shared" si="142"/>
        <v>0</v>
      </c>
      <c r="G430" s="62"/>
      <c r="H430" s="241"/>
      <c r="I430" s="100"/>
      <c r="K430" s="96"/>
      <c r="M430" s="100"/>
    </row>
    <row r="431" spans="1:13" ht="18.75">
      <c r="A431" s="227"/>
      <c r="B431" s="133" t="s">
        <v>967</v>
      </c>
      <c r="C431" s="134" t="s">
        <v>1653</v>
      </c>
      <c r="D431" s="132">
        <f t="shared" ref="D431" si="155">+D432+D433+D434+D435</f>
        <v>686397.36</v>
      </c>
      <c r="E431" s="132">
        <f t="shared" ref="E431" si="156">+E432+E433+E434+E435</f>
        <v>872322.6</v>
      </c>
      <c r="F431" s="132">
        <f t="shared" si="142"/>
        <v>-185925.24</v>
      </c>
      <c r="G431" s="62" t="s">
        <v>1838</v>
      </c>
      <c r="H431" s="241"/>
      <c r="I431" s="100"/>
      <c r="K431" s="96"/>
      <c r="M431" s="100"/>
    </row>
    <row r="432" spans="1:13" ht="25.5">
      <c r="A432" s="227"/>
      <c r="B432" s="103" t="s">
        <v>968</v>
      </c>
      <c r="C432" s="104" t="s">
        <v>1654</v>
      </c>
      <c r="D432" s="99">
        <f>+ROUND(SUM('Alimentazione CE Costi'!E913:E923),2)</f>
        <v>686397.36</v>
      </c>
      <c r="E432" s="99">
        <f>+ROUND(SUM('Alimentazione CE Costi'!H913:H923),2)</f>
        <v>871822.6</v>
      </c>
      <c r="F432" s="99">
        <f t="shared" si="142"/>
        <v>-185425.24</v>
      </c>
      <c r="G432" s="62"/>
      <c r="H432" s="241"/>
      <c r="I432" s="100"/>
      <c r="K432" s="96"/>
      <c r="M432" s="100"/>
    </row>
    <row r="433" spans="1:13" ht="18.75">
      <c r="A433" s="231"/>
      <c r="B433" s="103" t="s">
        <v>975</v>
      </c>
      <c r="C433" s="104" t="s">
        <v>1655</v>
      </c>
      <c r="D433" s="99">
        <f>+ROUND('Alimentazione CE Costi'!E925+'Alimentazione CE Costi'!E926+'Alimentazione CE Costi'!E927,2)</f>
        <v>0</v>
      </c>
      <c r="E433" s="99">
        <f>+ROUND('Alimentazione CE Costi'!H925+'Alimentazione CE Costi'!H926+'Alimentazione CE Costi'!H927,2)</f>
        <v>500</v>
      </c>
      <c r="F433" s="99">
        <f t="shared" si="142"/>
        <v>-500</v>
      </c>
      <c r="G433" s="62"/>
      <c r="H433" s="241"/>
      <c r="I433" s="100"/>
      <c r="K433" s="96"/>
      <c r="M433" s="100"/>
    </row>
    <row r="434" spans="1:13" ht="25.5">
      <c r="A434" s="231" t="s">
        <v>1253</v>
      </c>
      <c r="B434" s="103" t="s">
        <v>979</v>
      </c>
      <c r="C434" s="104" t="s">
        <v>1656</v>
      </c>
      <c r="D434" s="99">
        <f>+ROUND('Alimentazione CE Costi'!E929,2)</f>
        <v>0</v>
      </c>
      <c r="E434" s="99">
        <f>+ROUND('Alimentazione CE Costi'!H929,2)</f>
        <v>0</v>
      </c>
      <c r="F434" s="99">
        <f t="shared" si="142"/>
        <v>0</v>
      </c>
      <c r="G434" s="62"/>
      <c r="H434" s="241"/>
      <c r="I434" s="100"/>
      <c r="K434" s="96"/>
      <c r="M434" s="100"/>
    </row>
    <row r="435" spans="1:13" ht="25.5">
      <c r="A435" s="231"/>
      <c r="B435" s="103" t="s">
        <v>981</v>
      </c>
      <c r="C435" s="104" t="s">
        <v>1657</v>
      </c>
      <c r="D435" s="99">
        <f>+ROUND('Alimentazione CE Costi'!E931,2)</f>
        <v>0</v>
      </c>
      <c r="E435" s="99">
        <f>+ROUND('Alimentazione CE Costi'!H931,2)</f>
        <v>0</v>
      </c>
      <c r="F435" s="99">
        <f t="shared" si="142"/>
        <v>0</v>
      </c>
      <c r="G435" s="62"/>
      <c r="H435" s="241"/>
      <c r="I435" s="100"/>
      <c r="K435" s="96"/>
      <c r="M435" s="100"/>
    </row>
    <row r="436" spans="1:13" ht="18.75">
      <c r="A436" s="227"/>
      <c r="B436" s="163" t="s">
        <v>1658</v>
      </c>
      <c r="C436" s="164" t="s">
        <v>1659</v>
      </c>
      <c r="D436" s="153">
        <f t="shared" ref="D436" si="157">+D437+D438</f>
        <v>200000</v>
      </c>
      <c r="E436" s="153">
        <f t="shared" ref="E436" si="158">+E437+E438</f>
        <v>210270</v>
      </c>
      <c r="F436" s="153">
        <f t="shared" si="142"/>
        <v>-10270</v>
      </c>
      <c r="G436" s="62" t="s">
        <v>1838</v>
      </c>
      <c r="H436" s="241"/>
      <c r="I436" s="100"/>
      <c r="K436" s="96"/>
      <c r="M436" s="100"/>
    </row>
    <row r="437" spans="1:13" ht="18.75">
      <c r="A437" s="227"/>
      <c r="B437" s="97" t="s">
        <v>982</v>
      </c>
      <c r="C437" s="98" t="s">
        <v>1660</v>
      </c>
      <c r="D437" s="99">
        <f>+ROUND(SUM('Alimentazione CE Costi'!E933:E940),2)</f>
        <v>5000</v>
      </c>
      <c r="E437" s="99">
        <f>+ROUND(SUM('Alimentazione CE Costi'!H933:H940),2)</f>
        <v>6080</v>
      </c>
      <c r="F437" s="99">
        <f t="shared" si="142"/>
        <v>-1080</v>
      </c>
      <c r="G437" s="62"/>
      <c r="H437" s="241"/>
      <c r="I437" s="100"/>
      <c r="K437" s="96"/>
      <c r="M437" s="100"/>
    </row>
    <row r="438" spans="1:13" ht="18.75">
      <c r="A438" s="227"/>
      <c r="B438" s="138" t="s">
        <v>990</v>
      </c>
      <c r="C438" s="139" t="s">
        <v>1661</v>
      </c>
      <c r="D438" s="140">
        <f t="shared" ref="D438" si="159">+D439+D442</f>
        <v>195000</v>
      </c>
      <c r="E438" s="140">
        <f t="shared" ref="E438" si="160">+E439+E442</f>
        <v>204190</v>
      </c>
      <c r="F438" s="140">
        <f t="shared" si="142"/>
        <v>-9190</v>
      </c>
      <c r="G438" s="62" t="s">
        <v>1838</v>
      </c>
      <c r="H438" s="241"/>
      <c r="I438" s="100"/>
      <c r="K438" s="96"/>
      <c r="M438" s="100"/>
    </row>
    <row r="439" spans="1:13" ht="18.75">
      <c r="A439" s="229"/>
      <c r="B439" s="133" t="s">
        <v>991</v>
      </c>
      <c r="C439" s="134" t="s">
        <v>1662</v>
      </c>
      <c r="D439" s="132">
        <f t="shared" ref="D439" si="161">+D440+D441</f>
        <v>0</v>
      </c>
      <c r="E439" s="132">
        <f t="shared" ref="E439" si="162">+E440+E441</f>
        <v>0</v>
      </c>
      <c r="F439" s="132">
        <f t="shared" si="142"/>
        <v>0</v>
      </c>
      <c r="G439" s="62" t="s">
        <v>1838</v>
      </c>
      <c r="H439" s="241"/>
      <c r="I439" s="100"/>
      <c r="K439" s="96"/>
      <c r="M439" s="100"/>
    </row>
    <row r="440" spans="1:13" ht="25.5">
      <c r="A440" s="229"/>
      <c r="B440" s="103" t="s">
        <v>993</v>
      </c>
      <c r="C440" s="104" t="s">
        <v>1663</v>
      </c>
      <c r="D440" s="99">
        <f>+ROUND('Alimentazione CE Costi'!E944,2)</f>
        <v>0</v>
      </c>
      <c r="E440" s="99">
        <f>+ROUND('Alimentazione CE Costi'!H944,2)</f>
        <v>0</v>
      </c>
      <c r="F440" s="99">
        <f t="shared" si="142"/>
        <v>0</v>
      </c>
      <c r="G440" s="355"/>
      <c r="H440" s="241"/>
      <c r="I440" s="100"/>
      <c r="K440" s="96"/>
      <c r="M440" s="100"/>
    </row>
    <row r="441" spans="1:13" ht="25.5">
      <c r="A441" s="229"/>
      <c r="B441" s="103" t="s">
        <v>995</v>
      </c>
      <c r="C441" s="104" t="s">
        <v>1664</v>
      </c>
      <c r="D441" s="99">
        <f>+ROUND('Alimentazione CE Costi'!E946,2)</f>
        <v>0</v>
      </c>
      <c r="E441" s="99">
        <f>+ROUND('Alimentazione CE Costi'!H946,2)</f>
        <v>0</v>
      </c>
      <c r="F441" s="99">
        <f t="shared" si="142"/>
        <v>0</v>
      </c>
      <c r="G441" s="355"/>
      <c r="H441" s="241"/>
      <c r="I441" s="100"/>
      <c r="K441" s="96"/>
      <c r="M441" s="100"/>
    </row>
    <row r="442" spans="1:13" ht="25.5">
      <c r="A442" s="229"/>
      <c r="B442" s="97" t="s">
        <v>996</v>
      </c>
      <c r="C442" s="98" t="s">
        <v>1665</v>
      </c>
      <c r="D442" s="99">
        <f>+ROUND(SUM('Alimentazione CE Costi'!E948:E952),2)</f>
        <v>195000</v>
      </c>
      <c r="E442" s="99">
        <f>+ROUND(SUM('Alimentazione CE Costi'!H948:H952),2)</f>
        <v>204190</v>
      </c>
      <c r="F442" s="99">
        <f t="shared" si="142"/>
        <v>-9190</v>
      </c>
      <c r="G442" s="355"/>
      <c r="H442" s="241"/>
      <c r="I442" s="100"/>
      <c r="K442" s="96"/>
      <c r="M442" s="100"/>
    </row>
    <row r="443" spans="1:13" ht="18.75">
      <c r="A443" s="229"/>
      <c r="B443" s="138" t="s">
        <v>1002</v>
      </c>
      <c r="C443" s="139" t="s">
        <v>1666</v>
      </c>
      <c r="D443" s="140">
        <f t="shared" ref="D443" si="163">+D444+D445</f>
        <v>0</v>
      </c>
      <c r="E443" s="140">
        <f t="shared" ref="E443" si="164">+E444+E445</f>
        <v>0</v>
      </c>
      <c r="F443" s="140">
        <f t="shared" si="142"/>
        <v>0</v>
      </c>
      <c r="G443" s="62" t="s">
        <v>1838</v>
      </c>
      <c r="H443" s="241"/>
      <c r="I443" s="100"/>
      <c r="K443" s="96"/>
      <c r="M443" s="100"/>
    </row>
    <row r="444" spans="1:13" ht="25.5">
      <c r="A444" s="229"/>
      <c r="B444" s="101" t="s">
        <v>1003</v>
      </c>
      <c r="C444" s="102" t="s">
        <v>1667</v>
      </c>
      <c r="D444" s="109">
        <f>+ROUND(SUM('Alimentazione CE Costi'!E956:E970),2)</f>
        <v>0</v>
      </c>
      <c r="E444" s="109">
        <f>+ROUND(SUM('Alimentazione CE Costi'!H956:H970),2)</f>
        <v>0</v>
      </c>
      <c r="F444" s="109">
        <f t="shared" si="142"/>
        <v>0</v>
      </c>
      <c r="G444" s="355"/>
      <c r="H444" s="241"/>
      <c r="I444" s="100"/>
      <c r="K444" s="96"/>
      <c r="M444" s="100"/>
    </row>
    <row r="445" spans="1:13" ht="18.75">
      <c r="A445" s="229"/>
      <c r="B445" s="101" t="s">
        <v>1019</v>
      </c>
      <c r="C445" s="102" t="s">
        <v>1668</v>
      </c>
      <c r="D445" s="99">
        <f>+ROUND(SUM('Alimentazione CE Costi'!E972:E1018),2)</f>
        <v>0</v>
      </c>
      <c r="E445" s="99">
        <f>+ROUND(SUM('Alimentazione CE Costi'!H972:H1018),2)</f>
        <v>0</v>
      </c>
      <c r="F445" s="99">
        <f t="shared" si="142"/>
        <v>0</v>
      </c>
      <c r="G445" s="355"/>
      <c r="H445" s="241"/>
      <c r="I445" s="100"/>
      <c r="K445" s="96"/>
      <c r="M445" s="100"/>
    </row>
    <row r="446" spans="1:13" ht="18.75">
      <c r="A446" s="229"/>
      <c r="B446" s="138" t="s">
        <v>1066</v>
      </c>
      <c r="C446" s="139" t="s">
        <v>1669</v>
      </c>
      <c r="D446" s="140">
        <f t="shared" ref="D446" si="165">+D447+D456</f>
        <v>0</v>
      </c>
      <c r="E446" s="140">
        <f t="shared" ref="E446" si="166">+E447+E456</f>
        <v>0</v>
      </c>
      <c r="F446" s="140">
        <f t="shared" si="142"/>
        <v>0</v>
      </c>
      <c r="G446" s="62" t="s">
        <v>1838</v>
      </c>
      <c r="H446" s="241"/>
      <c r="I446" s="100"/>
      <c r="K446" s="96"/>
      <c r="M446" s="100"/>
    </row>
    <row r="447" spans="1:13" ht="18.75">
      <c r="A447" s="229"/>
      <c r="B447" s="133" t="s">
        <v>1067</v>
      </c>
      <c r="C447" s="134" t="s">
        <v>1670</v>
      </c>
      <c r="D447" s="132">
        <f t="shared" ref="D447" si="167">SUM(D448:D455)</f>
        <v>0</v>
      </c>
      <c r="E447" s="132">
        <f t="shared" ref="E447" si="168">SUM(E448:E455)</f>
        <v>0</v>
      </c>
      <c r="F447" s="132">
        <f t="shared" si="142"/>
        <v>0</v>
      </c>
      <c r="G447" s="62" t="s">
        <v>1838</v>
      </c>
      <c r="H447" s="241"/>
      <c r="I447" s="100"/>
      <c r="K447" s="96"/>
      <c r="M447" s="100"/>
    </row>
    <row r="448" spans="1:13" ht="18.75">
      <c r="A448" s="229"/>
      <c r="B448" s="103" t="s">
        <v>1068</v>
      </c>
      <c r="C448" s="104" t="s">
        <v>1671</v>
      </c>
      <c r="D448" s="99">
        <f>+ROUND('Alimentazione CE Costi'!E1022,2)</f>
        <v>0</v>
      </c>
      <c r="E448" s="99">
        <f>+ROUND('Alimentazione CE Costi'!H1022,2)</f>
        <v>0</v>
      </c>
      <c r="F448" s="99">
        <f t="shared" si="142"/>
        <v>0</v>
      </c>
      <c r="G448" s="355"/>
      <c r="H448" s="241"/>
      <c r="I448" s="100"/>
      <c r="K448" s="96"/>
      <c r="M448" s="100"/>
    </row>
    <row r="449" spans="1:13" ht="18.75">
      <c r="A449" s="229"/>
      <c r="B449" s="103" t="s">
        <v>1069</v>
      </c>
      <c r="C449" s="104" t="s">
        <v>1672</v>
      </c>
      <c r="D449" s="99">
        <f>+ROUND('Alimentazione CE Costi'!E1024,2)</f>
        <v>0</v>
      </c>
      <c r="E449" s="99">
        <f>+ROUND('Alimentazione CE Costi'!H1024,2)</f>
        <v>0</v>
      </c>
      <c r="F449" s="99">
        <f t="shared" si="142"/>
        <v>0</v>
      </c>
      <c r="G449" s="355"/>
      <c r="H449" s="241"/>
      <c r="I449" s="100"/>
      <c r="K449" s="96"/>
      <c r="M449" s="100"/>
    </row>
    <row r="450" spans="1:13" ht="18.75">
      <c r="A450" s="229"/>
      <c r="B450" s="103" t="s">
        <v>1070</v>
      </c>
      <c r="C450" s="104" t="s">
        <v>1673</v>
      </c>
      <c r="D450" s="99">
        <f>+ROUND('Alimentazione CE Costi'!E1026,2)</f>
        <v>0</v>
      </c>
      <c r="E450" s="99">
        <f>+ROUND('Alimentazione CE Costi'!H1026,2)</f>
        <v>0</v>
      </c>
      <c r="F450" s="99">
        <f t="shared" si="142"/>
        <v>0</v>
      </c>
      <c r="G450" s="355"/>
      <c r="H450" s="241"/>
      <c r="I450" s="100"/>
      <c r="K450" s="96"/>
      <c r="M450" s="100"/>
    </row>
    <row r="451" spans="1:13" ht="18.75">
      <c r="A451" s="229"/>
      <c r="B451" s="103" t="s">
        <v>1071</v>
      </c>
      <c r="C451" s="104" t="s">
        <v>1674</v>
      </c>
      <c r="D451" s="99">
        <f>+ROUND('Alimentazione CE Costi'!E1028,2)</f>
        <v>0</v>
      </c>
      <c r="E451" s="99">
        <f>+ROUND('Alimentazione CE Costi'!H1028,2)</f>
        <v>0</v>
      </c>
      <c r="F451" s="99">
        <f t="shared" si="142"/>
        <v>0</v>
      </c>
      <c r="G451" s="355"/>
      <c r="H451" s="241"/>
      <c r="I451" s="100"/>
      <c r="K451" s="96"/>
      <c r="M451" s="100"/>
    </row>
    <row r="452" spans="1:13" ht="18.75">
      <c r="A452" s="229"/>
      <c r="B452" s="103" t="s">
        <v>1072</v>
      </c>
      <c r="C452" s="104" t="s">
        <v>1675</v>
      </c>
      <c r="D452" s="99">
        <f>+ROUND('Alimentazione CE Costi'!E1030,2)</f>
        <v>0</v>
      </c>
      <c r="E452" s="99">
        <f>+ROUND('Alimentazione CE Costi'!H1030,2)</f>
        <v>0</v>
      </c>
      <c r="F452" s="99">
        <f t="shared" si="142"/>
        <v>0</v>
      </c>
      <c r="G452" s="355"/>
      <c r="H452" s="241"/>
      <c r="I452" s="100"/>
      <c r="K452" s="96"/>
      <c r="M452" s="100"/>
    </row>
    <row r="453" spans="1:13" ht="18.75">
      <c r="A453" s="229"/>
      <c r="B453" s="103" t="s">
        <v>1073</v>
      </c>
      <c r="C453" s="104" t="s">
        <v>1676</v>
      </c>
      <c r="D453" s="99">
        <f>+ROUND('Alimentazione CE Costi'!E1032,2)</f>
        <v>0</v>
      </c>
      <c r="E453" s="99">
        <f>+ROUND('Alimentazione CE Costi'!H1032,2)</f>
        <v>0</v>
      </c>
      <c r="F453" s="99">
        <f t="shared" si="142"/>
        <v>0</v>
      </c>
      <c r="G453" s="355"/>
      <c r="H453" s="241"/>
      <c r="I453" s="100"/>
      <c r="K453" s="96"/>
      <c r="M453" s="100"/>
    </row>
    <row r="454" spans="1:13" ht="18.75">
      <c r="A454" s="229"/>
      <c r="B454" s="103" t="s">
        <v>1074</v>
      </c>
      <c r="C454" s="104" t="s">
        <v>1677</v>
      </c>
      <c r="D454" s="99">
        <f>+ROUND('Alimentazione CE Costi'!E1034,2)</f>
        <v>0</v>
      </c>
      <c r="E454" s="99">
        <f>+ROUND('Alimentazione CE Costi'!H1034,2)</f>
        <v>0</v>
      </c>
      <c r="F454" s="99">
        <f t="shared" si="142"/>
        <v>0</v>
      </c>
      <c r="G454" s="355"/>
      <c r="H454" s="241"/>
      <c r="I454" s="100"/>
      <c r="K454" s="96"/>
      <c r="M454" s="100"/>
    </row>
    <row r="455" spans="1:13" ht="18.75">
      <c r="A455" s="229"/>
      <c r="B455" s="103" t="s">
        <v>1075</v>
      </c>
      <c r="C455" s="104" t="s">
        <v>1678</v>
      </c>
      <c r="D455" s="99">
        <f>+ROUND('Alimentazione CE Costi'!E1036,2)</f>
        <v>0</v>
      </c>
      <c r="E455" s="99">
        <f>+ROUND('Alimentazione CE Costi'!H1036,2)</f>
        <v>0</v>
      </c>
      <c r="F455" s="99">
        <f t="shared" si="142"/>
        <v>0</v>
      </c>
      <c r="G455" s="355"/>
      <c r="H455" s="241"/>
      <c r="I455" s="100"/>
      <c r="K455" s="96"/>
      <c r="M455" s="100"/>
    </row>
    <row r="456" spans="1:13" ht="18.75">
      <c r="A456" s="229"/>
      <c r="B456" s="133" t="s">
        <v>1076</v>
      </c>
      <c r="C456" s="134" t="s">
        <v>1679</v>
      </c>
      <c r="D456" s="132">
        <f t="shared" ref="D456" si="169">SUM(D457:D462)</f>
        <v>0</v>
      </c>
      <c r="E456" s="132">
        <f t="shared" ref="E456" si="170">SUM(E457:E462)</f>
        <v>0</v>
      </c>
      <c r="F456" s="132">
        <f t="shared" si="142"/>
        <v>0</v>
      </c>
      <c r="G456" s="62" t="s">
        <v>1838</v>
      </c>
      <c r="H456" s="241"/>
      <c r="I456" s="100"/>
      <c r="K456" s="96"/>
      <c r="M456" s="100"/>
    </row>
    <row r="457" spans="1:13" ht="18.75">
      <c r="A457" s="229"/>
      <c r="B457" s="103" t="s">
        <v>1077</v>
      </c>
      <c r="C457" s="104" t="s">
        <v>1680</v>
      </c>
      <c r="D457" s="99">
        <f>+ROUND('Alimentazione CE Costi'!E1039,2)</f>
        <v>0</v>
      </c>
      <c r="E457" s="99">
        <f>+ROUND('Alimentazione CE Costi'!H1039,2)</f>
        <v>0</v>
      </c>
      <c r="F457" s="99">
        <f t="shared" si="142"/>
        <v>0</v>
      </c>
      <c r="G457" s="355"/>
      <c r="H457" s="241"/>
      <c r="I457" s="100"/>
      <c r="K457" s="96"/>
      <c r="M457" s="100"/>
    </row>
    <row r="458" spans="1:13" ht="25.5">
      <c r="A458" s="229"/>
      <c r="B458" s="103" t="s">
        <v>1078</v>
      </c>
      <c r="C458" s="104" t="s">
        <v>1681</v>
      </c>
      <c r="D458" s="99">
        <f>+ROUND('Alimentazione CE Costi'!E1041,2)</f>
        <v>0</v>
      </c>
      <c r="E458" s="99">
        <f>+ROUND('Alimentazione CE Costi'!H1041,2)</f>
        <v>0</v>
      </c>
      <c r="F458" s="99">
        <f t="shared" si="142"/>
        <v>0</v>
      </c>
      <c r="G458" s="355"/>
      <c r="H458" s="241"/>
      <c r="I458" s="100"/>
      <c r="K458" s="96"/>
      <c r="M458" s="100"/>
    </row>
    <row r="459" spans="1:13" ht="18.75">
      <c r="A459" s="229"/>
      <c r="B459" s="103" t="s">
        <v>1079</v>
      </c>
      <c r="C459" s="104" t="s">
        <v>1682</v>
      </c>
      <c r="D459" s="99">
        <f>+ROUND('Alimentazione CE Costi'!E1043,2)</f>
        <v>0</v>
      </c>
      <c r="E459" s="99">
        <f>+ROUND('Alimentazione CE Costi'!H1043,2)</f>
        <v>0</v>
      </c>
      <c r="F459" s="99">
        <f t="shared" si="142"/>
        <v>0</v>
      </c>
      <c r="G459" s="355"/>
      <c r="H459" s="241"/>
      <c r="I459" s="100"/>
      <c r="K459" s="96"/>
      <c r="M459" s="100"/>
    </row>
    <row r="460" spans="1:13" ht="18.75">
      <c r="A460" s="229"/>
      <c r="B460" s="103" t="s">
        <v>1080</v>
      </c>
      <c r="C460" s="104" t="s">
        <v>1683</v>
      </c>
      <c r="D460" s="99">
        <f>+ROUND('Alimentazione CE Costi'!E1045,2)</f>
        <v>0</v>
      </c>
      <c r="E460" s="99">
        <f>+ROUND('Alimentazione CE Costi'!H1045,2)</f>
        <v>0</v>
      </c>
      <c r="F460" s="99">
        <f t="shared" si="142"/>
        <v>0</v>
      </c>
      <c r="G460" s="355"/>
      <c r="H460" s="241"/>
      <c r="I460" s="100"/>
      <c r="K460" s="96"/>
      <c r="M460" s="100"/>
    </row>
    <row r="461" spans="1:13" ht="18.75">
      <c r="A461" s="229"/>
      <c r="B461" s="103" t="s">
        <v>1081</v>
      </c>
      <c r="C461" s="104" t="s">
        <v>1684</v>
      </c>
      <c r="D461" s="99">
        <f>+ROUND('Alimentazione CE Costi'!E1047,2)</f>
        <v>0</v>
      </c>
      <c r="E461" s="99">
        <f>+ROUND('Alimentazione CE Costi'!H1047,2)</f>
        <v>0</v>
      </c>
      <c r="F461" s="99">
        <f t="shared" si="142"/>
        <v>0</v>
      </c>
      <c r="G461" s="355"/>
      <c r="H461" s="241"/>
      <c r="I461" s="100"/>
      <c r="K461" s="96"/>
      <c r="M461" s="100"/>
    </row>
    <row r="462" spans="1:13" ht="18.75">
      <c r="A462" s="229"/>
      <c r="B462" s="103" t="s">
        <v>1082</v>
      </c>
      <c r="C462" s="104" t="s">
        <v>1685</v>
      </c>
      <c r="D462" s="99">
        <f>+ROUND('Alimentazione CE Costi'!E1049,2)</f>
        <v>0</v>
      </c>
      <c r="E462" s="99">
        <f>+ROUND('Alimentazione CE Costi'!H1049,2)</f>
        <v>0</v>
      </c>
      <c r="F462" s="99">
        <f t="shared" si="142"/>
        <v>0</v>
      </c>
      <c r="G462" s="355"/>
      <c r="H462" s="241"/>
      <c r="I462" s="100"/>
      <c r="K462" s="96"/>
      <c r="M462" s="100"/>
    </row>
    <row r="463" spans="1:13" ht="18.75">
      <c r="A463" s="229"/>
      <c r="B463" s="138" t="s">
        <v>1083</v>
      </c>
      <c r="C463" s="139" t="s">
        <v>1686</v>
      </c>
      <c r="D463" s="140">
        <f t="shared" ref="D463" si="171">+D464+D472+D473+D480</f>
        <v>13348177.09</v>
      </c>
      <c r="E463" s="140">
        <f t="shared" ref="E463" si="172">+E464+E472+E473+E480</f>
        <v>26311252.640000001</v>
      </c>
      <c r="F463" s="140">
        <f t="shared" si="142"/>
        <v>-12963075.550000001</v>
      </c>
      <c r="G463" s="62" t="s">
        <v>1838</v>
      </c>
      <c r="H463" s="241"/>
      <c r="I463" s="100"/>
      <c r="K463" s="96"/>
      <c r="M463" s="100"/>
    </row>
    <row r="464" spans="1:13" ht="18.75">
      <c r="A464" s="229"/>
      <c r="B464" s="133" t="s">
        <v>1084</v>
      </c>
      <c r="C464" s="134" t="s">
        <v>1687</v>
      </c>
      <c r="D464" s="132">
        <f t="shared" ref="D464" si="173">SUM(D465:D471)</f>
        <v>13082561</v>
      </c>
      <c r="E464" s="132">
        <f t="shared" ref="E464" si="174">SUM(E465:E471)</f>
        <v>13482561</v>
      </c>
      <c r="F464" s="132">
        <f t="shared" si="142"/>
        <v>-400000</v>
      </c>
      <c r="G464" s="62" t="s">
        <v>1838</v>
      </c>
      <c r="H464" s="241"/>
      <c r="I464" s="100"/>
      <c r="K464" s="96"/>
      <c r="M464" s="100"/>
    </row>
    <row r="465" spans="1:13" ht="25.5">
      <c r="A465" s="229"/>
      <c r="B465" s="103" t="s">
        <v>1086</v>
      </c>
      <c r="C465" s="104" t="s">
        <v>1688</v>
      </c>
      <c r="D465" s="99">
        <f>+ROUND('Alimentazione CE Costi'!E1053,2)</f>
        <v>0</v>
      </c>
      <c r="E465" s="99">
        <f>+ROUND('Alimentazione CE Costi'!H1053,2)</f>
        <v>250000</v>
      </c>
      <c r="F465" s="99">
        <f t="shared" si="142"/>
        <v>-250000</v>
      </c>
      <c r="G465" s="355"/>
      <c r="H465" s="241"/>
      <c r="I465" s="100"/>
      <c r="K465" s="96"/>
      <c r="M465" s="100"/>
    </row>
    <row r="466" spans="1:13" ht="25.5">
      <c r="A466" s="229"/>
      <c r="B466" s="103" t="s">
        <v>1088</v>
      </c>
      <c r="C466" s="104" t="s">
        <v>1689</v>
      </c>
      <c r="D466" s="99">
        <f>+ROUND('Alimentazione CE Costi'!E1055,2)</f>
        <v>0</v>
      </c>
      <c r="E466" s="99">
        <f>+ROUND('Alimentazione CE Costi'!H1055,2)</f>
        <v>0</v>
      </c>
      <c r="F466" s="99">
        <f t="shared" si="142"/>
        <v>0</v>
      </c>
      <c r="G466" s="355"/>
      <c r="H466" s="241"/>
      <c r="I466" s="100"/>
      <c r="K466" s="96"/>
      <c r="M466" s="100"/>
    </row>
    <row r="467" spans="1:13" ht="25.5">
      <c r="A467" s="229"/>
      <c r="B467" s="103" t="s">
        <v>1090</v>
      </c>
      <c r="C467" s="104" t="s">
        <v>1690</v>
      </c>
      <c r="D467" s="99">
        <f>+ROUND('Alimentazione CE Costi'!E1057,2)</f>
        <v>0</v>
      </c>
      <c r="E467" s="99">
        <f>+ROUND('Alimentazione CE Costi'!H1057,2)</f>
        <v>0</v>
      </c>
      <c r="F467" s="99">
        <f t="shared" si="142"/>
        <v>0</v>
      </c>
      <c r="G467" s="355"/>
      <c r="H467" s="241"/>
      <c r="I467" s="100"/>
      <c r="K467" s="96"/>
      <c r="M467" s="100"/>
    </row>
    <row r="468" spans="1:13" ht="25.5">
      <c r="A468" s="229"/>
      <c r="B468" s="103" t="s">
        <v>1092</v>
      </c>
      <c r="C468" s="104" t="s">
        <v>1691</v>
      </c>
      <c r="D468" s="99">
        <f>+ROUND('Alimentazione CE Costi'!E1059,2)</f>
        <v>0</v>
      </c>
      <c r="E468" s="99">
        <f>+ROUND('Alimentazione CE Costi'!H1059,2)</f>
        <v>0</v>
      </c>
      <c r="F468" s="99">
        <f t="shared" si="142"/>
        <v>0</v>
      </c>
      <c r="G468" s="355"/>
      <c r="H468" s="241"/>
      <c r="I468" s="100"/>
      <c r="K468" s="96"/>
      <c r="M468" s="100"/>
    </row>
    <row r="469" spans="1:13" ht="18.75">
      <c r="A469" s="229"/>
      <c r="B469" s="103" t="s">
        <v>1094</v>
      </c>
      <c r="C469" s="104" t="s">
        <v>1692</v>
      </c>
      <c r="D469" s="99">
        <f>+ROUND('Alimentazione CE Costi'!E1061,2)</f>
        <v>13082561</v>
      </c>
      <c r="E469" s="99">
        <f>+ROUND('Alimentazione CE Costi'!H1061,2)</f>
        <v>13082561</v>
      </c>
      <c r="F469" s="99">
        <f t="shared" si="142"/>
        <v>0</v>
      </c>
      <c r="G469" s="355"/>
      <c r="H469" s="241"/>
      <c r="I469" s="100"/>
      <c r="K469" s="96"/>
      <c r="M469" s="100"/>
    </row>
    <row r="470" spans="1:13" ht="18.75">
      <c r="A470" s="229"/>
      <c r="B470" s="103" t="s">
        <v>1096</v>
      </c>
      <c r="C470" s="104" t="s">
        <v>1693</v>
      </c>
      <c r="D470" s="99">
        <f>+ROUND('Alimentazione CE Costi'!E1063+'Alimentazione CE Costi'!E1064+'Alimentazione CE Costi'!E1065,2)</f>
        <v>0</v>
      </c>
      <c r="E470" s="99">
        <f>+ROUND('Alimentazione CE Costi'!H1063+'Alimentazione CE Costi'!H1064+'Alimentazione CE Costi'!H1065,2)</f>
        <v>0</v>
      </c>
      <c r="F470" s="99">
        <f t="shared" si="142"/>
        <v>0</v>
      </c>
      <c r="G470" s="355"/>
      <c r="H470" s="241"/>
      <c r="I470" s="100"/>
      <c r="K470" s="96"/>
      <c r="M470" s="100"/>
    </row>
    <row r="471" spans="1:13" ht="18.75">
      <c r="A471" s="229"/>
      <c r="B471" s="103" t="s">
        <v>1100</v>
      </c>
      <c r="C471" s="104" t="s">
        <v>1694</v>
      </c>
      <c r="D471" s="99">
        <f>+ROUND('Alimentazione CE Costi'!E1067,2)</f>
        <v>0</v>
      </c>
      <c r="E471" s="99">
        <f>+ROUND('Alimentazione CE Costi'!H1067,2)</f>
        <v>150000</v>
      </c>
      <c r="F471" s="99">
        <f t="shared" si="142"/>
        <v>-150000</v>
      </c>
      <c r="G471" s="355"/>
      <c r="H471" s="241"/>
      <c r="I471" s="100"/>
      <c r="K471" s="96"/>
      <c r="M471" s="100"/>
    </row>
    <row r="472" spans="1:13" ht="25.5">
      <c r="A472" s="229"/>
      <c r="B472" s="101" t="s">
        <v>1101</v>
      </c>
      <c r="C472" s="102" t="s">
        <v>1695</v>
      </c>
      <c r="D472" s="99">
        <f>+ROUND('Alimentazione CE Costi'!E1069+'Alimentazione CE Costi'!E1070,2)</f>
        <v>0</v>
      </c>
      <c r="E472" s="99">
        <f>+ROUND('Alimentazione CE Costi'!H1069+'Alimentazione CE Costi'!H1070,2)</f>
        <v>0</v>
      </c>
      <c r="F472" s="99">
        <f t="shared" si="142"/>
        <v>0</v>
      </c>
      <c r="G472" s="355"/>
      <c r="H472" s="241"/>
      <c r="I472" s="100"/>
      <c r="K472" s="96"/>
      <c r="M472" s="100"/>
    </row>
    <row r="473" spans="1:13" ht="25.5">
      <c r="A473" s="229"/>
      <c r="B473" s="133" t="s">
        <v>1104</v>
      </c>
      <c r="C473" s="134" t="s">
        <v>1696</v>
      </c>
      <c r="D473" s="132">
        <f t="shared" ref="D473" si="175">SUM(D474:D479)</f>
        <v>180000</v>
      </c>
      <c r="E473" s="132">
        <f t="shared" ref="E473" si="176">SUM(E474:E479)</f>
        <v>10783043.199999999</v>
      </c>
      <c r="F473" s="132">
        <f t="shared" si="142"/>
        <v>-10603043.199999999</v>
      </c>
      <c r="G473" s="62" t="s">
        <v>1838</v>
      </c>
      <c r="H473" s="241"/>
      <c r="I473" s="100"/>
      <c r="K473" s="96"/>
      <c r="M473" s="100"/>
    </row>
    <row r="474" spans="1:13" ht="25.5">
      <c r="A474" s="229"/>
      <c r="B474" s="103" t="s">
        <v>1105</v>
      </c>
      <c r="C474" s="104" t="s">
        <v>1697</v>
      </c>
      <c r="D474" s="99">
        <f>+ROUND('Alimentazione CE Costi'!E1073,2)</f>
        <v>180000</v>
      </c>
      <c r="E474" s="99">
        <f>+ROUND('Alimentazione CE Costi'!H1073,2)</f>
        <v>0</v>
      </c>
      <c r="F474" s="99">
        <f t="shared" ref="F474:F537" si="177">+D474-E474</f>
        <v>180000</v>
      </c>
      <c r="G474" s="355"/>
      <c r="H474" s="241"/>
      <c r="I474" s="100"/>
      <c r="K474" s="96"/>
      <c r="M474" s="100"/>
    </row>
    <row r="475" spans="1:13" ht="25.5">
      <c r="A475" s="229"/>
      <c r="B475" s="103" t="s">
        <v>1107</v>
      </c>
      <c r="C475" s="104" t="s">
        <v>1698</v>
      </c>
      <c r="D475" s="99">
        <f>+ROUND('Alimentazione CE Costi'!E1075,2)</f>
        <v>0</v>
      </c>
      <c r="E475" s="99">
        <f>+ROUND('Alimentazione CE Costi'!H1075,2)</f>
        <v>8899640</v>
      </c>
      <c r="F475" s="99">
        <f t="shared" si="177"/>
        <v>-8899640</v>
      </c>
      <c r="G475" s="355"/>
      <c r="H475" s="241"/>
      <c r="I475" s="100"/>
      <c r="K475" s="96"/>
      <c r="M475" s="100"/>
    </row>
    <row r="476" spans="1:13" ht="25.5">
      <c r="A476" s="229"/>
      <c r="B476" s="103" t="s">
        <v>1109</v>
      </c>
      <c r="C476" s="104" t="s">
        <v>1699</v>
      </c>
      <c r="D476" s="99">
        <f>+ROUND('Alimentazione CE Costi'!E1077,2)</f>
        <v>0</v>
      </c>
      <c r="E476" s="99">
        <f>+ROUND('Alimentazione CE Costi'!H1077,2)</f>
        <v>1883403.2</v>
      </c>
      <c r="F476" s="99">
        <f t="shared" si="177"/>
        <v>-1883403.2</v>
      </c>
      <c r="G476" s="355"/>
      <c r="H476" s="241"/>
      <c r="I476" s="100"/>
      <c r="K476" s="96"/>
      <c r="M476" s="100"/>
    </row>
    <row r="477" spans="1:13" ht="25.5">
      <c r="A477" s="229"/>
      <c r="B477" s="103" t="s">
        <v>1111</v>
      </c>
      <c r="C477" s="104" t="s">
        <v>1700</v>
      </c>
      <c r="D477" s="99">
        <f>+ROUND('Alimentazione CE Costi'!E1079,2)</f>
        <v>0</v>
      </c>
      <c r="E477" s="99">
        <f>+ROUND('Alimentazione CE Costi'!H1079,2)</f>
        <v>0</v>
      </c>
      <c r="F477" s="99">
        <f t="shared" si="177"/>
        <v>0</v>
      </c>
      <c r="G477" s="355"/>
      <c r="H477" s="241"/>
      <c r="I477" s="100"/>
      <c r="K477" s="96"/>
      <c r="M477" s="100"/>
    </row>
    <row r="478" spans="1:13" ht="25.5">
      <c r="A478" s="229"/>
      <c r="B478" s="103" t="s">
        <v>1112</v>
      </c>
      <c r="C478" s="104" t="s">
        <v>1701</v>
      </c>
      <c r="D478" s="99">
        <f>+ROUND('Alimentazione CE Costi'!E1081+'Alimentazione CE Costi'!E1082,2)</f>
        <v>0</v>
      </c>
      <c r="E478" s="99">
        <f>+ROUND('Alimentazione CE Costi'!H1081+'Alimentazione CE Costi'!H1082,2)</f>
        <v>0</v>
      </c>
      <c r="F478" s="99">
        <f t="shared" si="177"/>
        <v>0</v>
      </c>
      <c r="G478" s="355"/>
      <c r="H478" s="241"/>
      <c r="I478" s="100"/>
      <c r="K478" s="96"/>
      <c r="M478" s="100"/>
    </row>
    <row r="479" spans="1:13" ht="25.5">
      <c r="A479" s="229"/>
      <c r="B479" s="103" t="s">
        <v>1116</v>
      </c>
      <c r="C479" s="104" t="s">
        <v>1702</v>
      </c>
      <c r="D479" s="99">
        <f>+ROUND('Alimentazione CE Costi'!E1084,2)</f>
        <v>0</v>
      </c>
      <c r="E479" s="99">
        <f>+ROUND('Alimentazione CE Costi'!H1084,2)</f>
        <v>0</v>
      </c>
      <c r="F479" s="99">
        <f t="shared" si="177"/>
        <v>0</v>
      </c>
      <c r="G479" s="355"/>
      <c r="H479" s="241"/>
      <c r="I479" s="100"/>
      <c r="K479" s="96"/>
      <c r="M479" s="100"/>
    </row>
    <row r="480" spans="1:13" ht="18.75">
      <c r="A480" s="229"/>
      <c r="B480" s="133" t="s">
        <v>1118</v>
      </c>
      <c r="C480" s="134" t="s">
        <v>1703</v>
      </c>
      <c r="D480" s="132">
        <f t="shared" ref="D480" si="178">SUM(D481:D490)</f>
        <v>85616.09</v>
      </c>
      <c r="E480" s="132">
        <f t="shared" ref="E480" si="179">SUM(E481:E490)</f>
        <v>2045648.44</v>
      </c>
      <c r="F480" s="132">
        <f t="shared" si="177"/>
        <v>-1960032.3499999999</v>
      </c>
      <c r="G480" s="62" t="s">
        <v>1838</v>
      </c>
      <c r="H480" s="241"/>
      <c r="I480" s="100"/>
      <c r="K480" s="96"/>
      <c r="M480" s="100"/>
    </row>
    <row r="481" spans="1:13" ht="18.75">
      <c r="A481" s="229"/>
      <c r="B481" s="111" t="s">
        <v>1120</v>
      </c>
      <c r="C481" s="112" t="s">
        <v>1704</v>
      </c>
      <c r="D481" s="99">
        <f>+ROUND('Alimentazione CE Costi'!E1087,2)</f>
        <v>0</v>
      </c>
      <c r="E481" s="99">
        <f>+ROUND('Alimentazione CE Costi'!H1087,2)</f>
        <v>0</v>
      </c>
      <c r="F481" s="99">
        <f t="shared" si="177"/>
        <v>0</v>
      </c>
      <c r="G481" s="355"/>
      <c r="H481" s="241"/>
      <c r="I481" s="100"/>
      <c r="K481" s="96"/>
      <c r="M481" s="100"/>
    </row>
    <row r="482" spans="1:13" ht="18.75">
      <c r="A482" s="229"/>
      <c r="B482" s="111" t="s">
        <v>1122</v>
      </c>
      <c r="C482" s="112" t="s">
        <v>1705</v>
      </c>
      <c r="D482" s="99">
        <f>+ROUND('Alimentazione CE Costi'!E1089,2)</f>
        <v>0</v>
      </c>
      <c r="E482" s="99">
        <f>+ROUND('Alimentazione CE Costi'!H1089,2)</f>
        <v>0</v>
      </c>
      <c r="F482" s="99">
        <f t="shared" si="177"/>
        <v>0</v>
      </c>
      <c r="G482" s="355"/>
      <c r="H482" s="241"/>
      <c r="I482" s="100"/>
      <c r="K482" s="96"/>
      <c r="M482" s="100"/>
    </row>
    <row r="483" spans="1:13" ht="18.75">
      <c r="A483" s="229"/>
      <c r="B483" s="111" t="s">
        <v>1124</v>
      </c>
      <c r="C483" s="112" t="s">
        <v>1706</v>
      </c>
      <c r="D483" s="99">
        <f>+ROUND('Alimentazione CE Costi'!E1091,2)</f>
        <v>0</v>
      </c>
      <c r="E483" s="99">
        <f>+ROUND('Alimentazione CE Costi'!H1091,2)</f>
        <v>1973922.38</v>
      </c>
      <c r="F483" s="99">
        <f t="shared" si="177"/>
        <v>-1973922.38</v>
      </c>
      <c r="G483" s="355"/>
      <c r="H483" s="241"/>
      <c r="I483" s="100"/>
      <c r="K483" s="96"/>
      <c r="M483" s="100"/>
    </row>
    <row r="484" spans="1:13" ht="18.75">
      <c r="A484" s="229"/>
      <c r="B484" s="103" t="s">
        <v>1126</v>
      </c>
      <c r="C484" s="104" t="s">
        <v>1707</v>
      </c>
      <c r="D484" s="99">
        <f>+ROUND('Alimentazione CE Costi'!E1093,2)</f>
        <v>85616.09</v>
      </c>
      <c r="E484" s="99">
        <f>+ROUND('Alimentazione CE Costi'!H1093,2)</f>
        <v>68721.3</v>
      </c>
      <c r="F484" s="99">
        <f t="shared" si="177"/>
        <v>16894.789999999994</v>
      </c>
      <c r="G484" s="355"/>
      <c r="H484" s="241"/>
      <c r="I484" s="100"/>
      <c r="K484" s="96"/>
      <c r="M484" s="100"/>
    </row>
    <row r="485" spans="1:13" ht="18.75">
      <c r="A485" s="229"/>
      <c r="B485" s="103" t="s">
        <v>1128</v>
      </c>
      <c r="C485" s="104" t="s">
        <v>1708</v>
      </c>
      <c r="D485" s="99">
        <f>+ROUND('Alimentazione CE Costi'!E1095,2)</f>
        <v>0</v>
      </c>
      <c r="E485" s="99">
        <f>+ROUND('Alimentazione CE Costi'!H1095,2)</f>
        <v>0</v>
      </c>
      <c r="F485" s="99">
        <f t="shared" si="177"/>
        <v>0</v>
      </c>
      <c r="G485" s="355"/>
      <c r="H485" s="241"/>
      <c r="I485" s="100"/>
      <c r="K485" s="96"/>
      <c r="M485" s="100"/>
    </row>
    <row r="486" spans="1:13" ht="18.75">
      <c r="A486" s="229"/>
      <c r="B486" s="103" t="s">
        <v>1130</v>
      </c>
      <c r="C486" s="104" t="s">
        <v>1709</v>
      </c>
      <c r="D486" s="99">
        <f>+ROUND('Alimentazione CE Costi'!E1097,2)</f>
        <v>0</v>
      </c>
      <c r="E486" s="99">
        <f>+ROUND('Alimentazione CE Costi'!H1097,2)</f>
        <v>0</v>
      </c>
      <c r="F486" s="99">
        <f t="shared" si="177"/>
        <v>0</v>
      </c>
      <c r="G486" s="355"/>
      <c r="H486" s="241"/>
      <c r="I486" s="100"/>
      <c r="K486" s="96"/>
      <c r="M486" s="100"/>
    </row>
    <row r="487" spans="1:13" ht="18.75">
      <c r="A487" s="229"/>
      <c r="B487" s="103" t="s">
        <v>1132</v>
      </c>
      <c r="C487" s="104" t="s">
        <v>1710</v>
      </c>
      <c r="D487" s="99">
        <f>+ROUND('Alimentazione CE Costi'!E1099,2)</f>
        <v>0</v>
      </c>
      <c r="E487" s="99">
        <f>+ROUND('Alimentazione CE Costi'!H1099,2)</f>
        <v>0</v>
      </c>
      <c r="F487" s="99">
        <f t="shared" si="177"/>
        <v>0</v>
      </c>
      <c r="G487" s="355"/>
      <c r="H487" s="241"/>
      <c r="I487" s="100"/>
      <c r="K487" s="96"/>
      <c r="M487" s="100"/>
    </row>
    <row r="488" spans="1:13" ht="18.75">
      <c r="A488" s="229"/>
      <c r="B488" s="103" t="s">
        <v>1134</v>
      </c>
      <c r="C488" s="104" t="s">
        <v>1711</v>
      </c>
      <c r="D488" s="99">
        <f>+ROUND('Alimentazione CE Costi'!E1101,2)</f>
        <v>0</v>
      </c>
      <c r="E488" s="99">
        <f>+ROUND('Alimentazione CE Costi'!H1101,2)</f>
        <v>0</v>
      </c>
      <c r="F488" s="99">
        <f t="shared" si="177"/>
        <v>0</v>
      </c>
      <c r="G488" s="355"/>
      <c r="H488" s="241"/>
      <c r="I488" s="100"/>
      <c r="K488" s="96"/>
      <c r="M488" s="100"/>
    </row>
    <row r="489" spans="1:13" ht="25.5">
      <c r="A489" s="229"/>
      <c r="B489" s="103" t="s">
        <v>1136</v>
      </c>
      <c r="C489" s="104" t="s">
        <v>1712</v>
      </c>
      <c r="D489" s="99">
        <f>+ROUND('Alimentazione CE Costi'!E1103,2)</f>
        <v>0</v>
      </c>
      <c r="E489" s="99">
        <f>+ROUND('Alimentazione CE Costi'!H1103,2)</f>
        <v>3004.76</v>
      </c>
      <c r="F489" s="99">
        <f t="shared" si="177"/>
        <v>-3004.76</v>
      </c>
      <c r="G489" s="355"/>
      <c r="H489" s="241"/>
      <c r="I489" s="100"/>
      <c r="K489" s="96"/>
      <c r="M489" s="100"/>
    </row>
    <row r="490" spans="1:13" ht="18.75">
      <c r="A490" s="229"/>
      <c r="B490" s="111" t="s">
        <v>1137</v>
      </c>
      <c r="C490" s="113" t="s">
        <v>1713</v>
      </c>
      <c r="D490" s="99">
        <f>+ROUND('Alimentazione CE Costi'!E1105,2)</f>
        <v>0</v>
      </c>
      <c r="E490" s="99">
        <f>+ROUND('Alimentazione CE Costi'!H1105,2)</f>
        <v>0</v>
      </c>
      <c r="F490" s="99">
        <f t="shared" si="177"/>
        <v>0</v>
      </c>
      <c r="G490" s="355"/>
      <c r="H490" s="241"/>
      <c r="I490" s="100"/>
      <c r="K490" s="96"/>
      <c r="M490" s="100"/>
    </row>
    <row r="491" spans="1:13" ht="18.75">
      <c r="A491" s="227"/>
      <c r="B491" s="141" t="s">
        <v>1714</v>
      </c>
      <c r="C491" s="142" t="s">
        <v>1715</v>
      </c>
      <c r="D491" s="143">
        <f>+D463+D446+D436+D428+D386+D376+D368+D199+D159+D443</f>
        <v>454287451.33999997</v>
      </c>
      <c r="E491" s="143">
        <f t="shared" ref="E491" si="180">+E463+E446+E436+E428+E386+E376+E368+E199+E159+E443</f>
        <v>501594897.14000005</v>
      </c>
      <c r="F491" s="143">
        <f t="shared" si="177"/>
        <v>-47307445.800000072</v>
      </c>
      <c r="G491" s="62"/>
      <c r="H491" s="241"/>
      <c r="I491" s="100"/>
      <c r="K491" s="96"/>
      <c r="M491" s="100"/>
    </row>
    <row r="492" spans="1:13" ht="18.75">
      <c r="A492" s="227"/>
      <c r="B492" s="154"/>
      <c r="C492" s="155" t="s">
        <v>1716</v>
      </c>
      <c r="D492" s="156"/>
      <c r="E492" s="156"/>
      <c r="F492" s="156">
        <f t="shared" si="177"/>
        <v>0</v>
      </c>
      <c r="G492" s="62"/>
      <c r="H492" s="241"/>
      <c r="I492" s="100"/>
      <c r="K492" s="96"/>
      <c r="M492" s="100"/>
    </row>
    <row r="493" spans="1:13" ht="18.75">
      <c r="A493" s="227"/>
      <c r="B493" s="138" t="s">
        <v>397</v>
      </c>
      <c r="C493" s="139" t="s">
        <v>1717</v>
      </c>
      <c r="D493" s="140">
        <f t="shared" ref="D493" si="181">+D494+D495+D496</f>
        <v>0</v>
      </c>
      <c r="E493" s="140">
        <f t="shared" ref="E493" si="182">+E494+E495+E496</f>
        <v>0</v>
      </c>
      <c r="F493" s="140">
        <f t="shared" si="177"/>
        <v>0</v>
      </c>
      <c r="G493" s="62" t="s">
        <v>1838</v>
      </c>
      <c r="H493" s="241"/>
      <c r="I493" s="100"/>
      <c r="K493" s="96"/>
      <c r="M493" s="100"/>
    </row>
    <row r="494" spans="1:13" ht="18.75">
      <c r="A494" s="227"/>
      <c r="B494" s="101" t="s">
        <v>399</v>
      </c>
      <c r="C494" s="102" t="s">
        <v>1718</v>
      </c>
      <c r="D494" s="99">
        <f>+ROUND('Alimentazione CE Ricavi'!E320,2)</f>
        <v>0</v>
      </c>
      <c r="E494" s="99">
        <f>+ROUND('Alimentazione CE Ricavi'!H320,2)</f>
        <v>0</v>
      </c>
      <c r="F494" s="99">
        <f t="shared" si="177"/>
        <v>0</v>
      </c>
      <c r="G494" s="62"/>
      <c r="H494" s="241"/>
      <c r="I494" s="100"/>
      <c r="K494" s="96"/>
      <c r="M494" s="100"/>
    </row>
    <row r="495" spans="1:13" ht="18.75">
      <c r="A495" s="227"/>
      <c r="B495" s="101" t="s">
        <v>400</v>
      </c>
      <c r="C495" s="102" t="s">
        <v>1719</v>
      </c>
      <c r="D495" s="99">
        <f>+ROUND('Alimentazione CE Ricavi'!E322+'Alimentazione CE Ricavi'!E323,2)</f>
        <v>0</v>
      </c>
      <c r="E495" s="99">
        <f>+ROUND('Alimentazione CE Ricavi'!H322+'Alimentazione CE Ricavi'!H323,2)</f>
        <v>0</v>
      </c>
      <c r="F495" s="99">
        <f t="shared" si="177"/>
        <v>0</v>
      </c>
      <c r="G495" s="62"/>
      <c r="H495" s="241"/>
      <c r="I495" s="100"/>
      <c r="K495" s="96"/>
      <c r="M495" s="100"/>
    </row>
    <row r="496" spans="1:13" ht="18.75">
      <c r="A496" s="227"/>
      <c r="B496" s="101" t="s">
        <v>404</v>
      </c>
      <c r="C496" s="102" t="s">
        <v>1720</v>
      </c>
      <c r="D496" s="99">
        <f>+ROUND('Alimentazione CE Ricavi'!E325+'Alimentazione CE Ricavi'!E327+'Alimentazione CE Ricavi'!E326,2)</f>
        <v>0</v>
      </c>
      <c r="E496" s="99">
        <f>+ROUND('Alimentazione CE Ricavi'!H325+'Alimentazione CE Ricavi'!H327+'Alimentazione CE Ricavi'!H326,2)</f>
        <v>0</v>
      </c>
      <c r="F496" s="99">
        <f t="shared" si="177"/>
        <v>0</v>
      </c>
      <c r="G496" s="62"/>
      <c r="H496" s="241"/>
      <c r="I496" s="100"/>
      <c r="K496" s="96"/>
      <c r="M496" s="100"/>
    </row>
    <row r="497" spans="1:13" ht="18.75">
      <c r="A497" s="227"/>
      <c r="B497" s="138" t="s">
        <v>406</v>
      </c>
      <c r="C497" s="139" t="s">
        <v>1721</v>
      </c>
      <c r="D497" s="140">
        <f t="shared" ref="D497" si="183">SUM(D498:D502)</f>
        <v>0</v>
      </c>
      <c r="E497" s="140">
        <f t="shared" ref="E497" si="184">SUM(E498:E502)</f>
        <v>0</v>
      </c>
      <c r="F497" s="140">
        <f t="shared" si="177"/>
        <v>0</v>
      </c>
      <c r="G497" s="62" t="s">
        <v>1838</v>
      </c>
      <c r="H497" s="241"/>
      <c r="I497" s="100"/>
      <c r="K497" s="96"/>
      <c r="M497" s="100"/>
    </row>
    <row r="498" spans="1:13" ht="18.75">
      <c r="A498" s="227"/>
      <c r="B498" s="101" t="s">
        <v>408</v>
      </c>
      <c r="C498" s="102" t="s">
        <v>1722</v>
      </c>
      <c r="D498" s="99">
        <f>+ROUND('Alimentazione CE Ricavi'!E330,2)</f>
        <v>0</v>
      </c>
      <c r="E498" s="99">
        <f>+ROUND('Alimentazione CE Ricavi'!H330,2)</f>
        <v>0</v>
      </c>
      <c r="F498" s="99">
        <f t="shared" si="177"/>
        <v>0</v>
      </c>
      <c r="G498" s="62"/>
      <c r="H498" s="241"/>
      <c r="I498" s="100"/>
      <c r="K498" s="96"/>
      <c r="M498" s="100"/>
    </row>
    <row r="499" spans="1:13" ht="25.5">
      <c r="A499" s="227"/>
      <c r="B499" s="101" t="s">
        <v>410</v>
      </c>
      <c r="C499" s="102" t="s">
        <v>1723</v>
      </c>
      <c r="D499" s="99">
        <f>+ROUND('Alimentazione CE Ricavi'!E332,2)</f>
        <v>0</v>
      </c>
      <c r="E499" s="99">
        <f>+ROUND('Alimentazione CE Ricavi'!H332,2)</f>
        <v>0</v>
      </c>
      <c r="F499" s="99">
        <f t="shared" si="177"/>
        <v>0</v>
      </c>
      <c r="G499" s="62"/>
      <c r="H499" s="241"/>
      <c r="I499" s="100"/>
      <c r="K499" s="96"/>
      <c r="M499" s="100"/>
    </row>
    <row r="500" spans="1:13" ht="25.5">
      <c r="A500" s="227"/>
      <c r="B500" s="101" t="s">
        <v>412</v>
      </c>
      <c r="C500" s="102" t="s">
        <v>1724</v>
      </c>
      <c r="D500" s="99">
        <f>+ROUND('Alimentazione CE Ricavi'!E334,2)</f>
        <v>0</v>
      </c>
      <c r="E500" s="99">
        <f>+ROUND('Alimentazione CE Ricavi'!H334,2)</f>
        <v>0</v>
      </c>
      <c r="F500" s="99">
        <f t="shared" si="177"/>
        <v>0</v>
      </c>
      <c r="G500" s="62"/>
      <c r="H500" s="241"/>
      <c r="I500" s="100"/>
      <c r="K500" s="96"/>
      <c r="M500" s="100"/>
    </row>
    <row r="501" spans="1:13" ht="18.75">
      <c r="A501" s="227"/>
      <c r="B501" s="101" t="s">
        <v>414</v>
      </c>
      <c r="C501" s="102" t="s">
        <v>1725</v>
      </c>
      <c r="D501" s="99">
        <f>+ROUND('Alimentazione CE Ricavi'!E336,2)</f>
        <v>0</v>
      </c>
      <c r="E501" s="99">
        <f>+ROUND('Alimentazione CE Ricavi'!H336,2)</f>
        <v>0</v>
      </c>
      <c r="F501" s="99">
        <f t="shared" si="177"/>
        <v>0</v>
      </c>
      <c r="G501" s="62"/>
      <c r="H501" s="241"/>
      <c r="I501" s="100"/>
      <c r="K501" s="96"/>
      <c r="M501" s="100"/>
    </row>
    <row r="502" spans="1:13" ht="18.75">
      <c r="A502" s="227"/>
      <c r="B502" s="101" t="s">
        <v>416</v>
      </c>
      <c r="C502" s="102" t="s">
        <v>1726</v>
      </c>
      <c r="D502" s="99">
        <f>+ROUND('Alimentazione CE Ricavi'!E338,2)</f>
        <v>0</v>
      </c>
      <c r="E502" s="99">
        <f>+ROUND('Alimentazione CE Ricavi'!H338,2)</f>
        <v>0</v>
      </c>
      <c r="F502" s="99">
        <f t="shared" si="177"/>
        <v>0</v>
      </c>
      <c r="G502" s="62"/>
      <c r="H502" s="241"/>
      <c r="I502" s="100"/>
      <c r="K502" s="96"/>
      <c r="M502" s="100"/>
    </row>
    <row r="503" spans="1:13" ht="18.75">
      <c r="A503" s="227"/>
      <c r="B503" s="138" t="s">
        <v>1138</v>
      </c>
      <c r="C503" s="139" t="s">
        <v>1727</v>
      </c>
      <c r="D503" s="140">
        <f t="shared" ref="D503" si="185">SUM(D504:D506)</f>
        <v>0</v>
      </c>
      <c r="E503" s="140">
        <f t="shared" ref="E503" si="186">SUM(E504:E506)</f>
        <v>0</v>
      </c>
      <c r="F503" s="140">
        <f t="shared" si="177"/>
        <v>0</v>
      </c>
      <c r="G503" s="62" t="s">
        <v>1838</v>
      </c>
      <c r="H503" s="241"/>
      <c r="I503" s="100"/>
      <c r="K503" s="96"/>
      <c r="M503" s="100"/>
    </row>
    <row r="504" spans="1:13" ht="18.75">
      <c r="A504" s="227"/>
      <c r="B504" s="101" t="s">
        <v>1140</v>
      </c>
      <c r="C504" s="102" t="s">
        <v>1728</v>
      </c>
      <c r="D504" s="99">
        <f>+ROUND('Alimentazione CE Costi'!E1109,2)</f>
        <v>0</v>
      </c>
      <c r="E504" s="99">
        <f>+ROUND('Alimentazione CE Costi'!H1109,2)</f>
        <v>0</v>
      </c>
      <c r="F504" s="99">
        <f t="shared" si="177"/>
        <v>0</v>
      </c>
      <c r="G504" s="62"/>
      <c r="H504" s="241"/>
      <c r="I504" s="100"/>
      <c r="K504" s="96"/>
      <c r="M504" s="100"/>
    </row>
    <row r="505" spans="1:13" ht="18.75">
      <c r="A505" s="227"/>
      <c r="B505" s="101" t="s">
        <v>1142</v>
      </c>
      <c r="C505" s="102" t="s">
        <v>1729</v>
      </c>
      <c r="D505" s="99">
        <f>+ROUND('Alimentazione CE Costi'!E1111,2)</f>
        <v>0</v>
      </c>
      <c r="E505" s="99">
        <f>+ROUND('Alimentazione CE Costi'!H1111,2)</f>
        <v>0</v>
      </c>
      <c r="F505" s="99">
        <f t="shared" si="177"/>
        <v>0</v>
      </c>
      <c r="G505" s="62"/>
      <c r="H505" s="241"/>
      <c r="I505" s="100"/>
      <c r="K505" s="96"/>
      <c r="M505" s="100"/>
    </row>
    <row r="506" spans="1:13" ht="18.75">
      <c r="A506" s="227"/>
      <c r="B506" s="101" t="s">
        <v>1144</v>
      </c>
      <c r="C506" s="102" t="s">
        <v>1730</v>
      </c>
      <c r="D506" s="99">
        <f>+ROUND('Alimentazione CE Costi'!E1113+'Alimentazione CE Costi'!E1114,2)</f>
        <v>0</v>
      </c>
      <c r="E506" s="99">
        <f>+ROUND('Alimentazione CE Costi'!H1113+'Alimentazione CE Costi'!H1114,2)</f>
        <v>0</v>
      </c>
      <c r="F506" s="99">
        <f t="shared" si="177"/>
        <v>0</v>
      </c>
      <c r="G506" s="62"/>
      <c r="H506" s="241"/>
      <c r="I506" s="100"/>
      <c r="K506" s="96"/>
      <c r="M506" s="100"/>
    </row>
    <row r="507" spans="1:13" ht="18.75">
      <c r="A507" s="231"/>
      <c r="B507" s="138" t="s">
        <v>1731</v>
      </c>
      <c r="C507" s="139" t="s">
        <v>1732</v>
      </c>
      <c r="D507" s="140">
        <f t="shared" ref="D507" si="187">SUM(D508:D509)</f>
        <v>0</v>
      </c>
      <c r="E507" s="140">
        <f t="shared" ref="E507" si="188">SUM(E508:E509)</f>
        <v>0</v>
      </c>
      <c r="F507" s="140">
        <f t="shared" si="177"/>
        <v>0</v>
      </c>
      <c r="G507" s="62" t="s">
        <v>1838</v>
      </c>
      <c r="H507" s="241"/>
      <c r="I507" s="100"/>
      <c r="K507" s="96"/>
      <c r="M507" s="100"/>
    </row>
    <row r="508" spans="1:13" ht="18.75">
      <c r="A508" s="231"/>
      <c r="B508" s="101" t="s">
        <v>1146</v>
      </c>
      <c r="C508" s="102" t="s">
        <v>1733</v>
      </c>
      <c r="D508" s="99">
        <f>+ROUND('Alimentazione CE Costi'!E1117,2)</f>
        <v>0</v>
      </c>
      <c r="E508" s="99">
        <f>+ROUND('Alimentazione CE Costi'!H1117,2)</f>
        <v>0</v>
      </c>
      <c r="F508" s="99">
        <f t="shared" si="177"/>
        <v>0</v>
      </c>
      <c r="G508" s="62"/>
      <c r="H508" s="241"/>
      <c r="I508" s="100"/>
      <c r="K508" s="96"/>
      <c r="M508" s="100"/>
    </row>
    <row r="509" spans="1:13" ht="18.75">
      <c r="A509" s="227"/>
      <c r="B509" s="101" t="s">
        <v>1148</v>
      </c>
      <c r="C509" s="102" t="s">
        <v>1734</v>
      </c>
      <c r="D509" s="99">
        <f>+ROUND('Alimentazione CE Costi'!E1119,2)</f>
        <v>0</v>
      </c>
      <c r="E509" s="99">
        <f>+ROUND('Alimentazione CE Costi'!H1119,2)</f>
        <v>0</v>
      </c>
      <c r="F509" s="99">
        <f t="shared" si="177"/>
        <v>0</v>
      </c>
      <c r="G509" s="62"/>
      <c r="H509" s="241"/>
      <c r="I509" s="100"/>
      <c r="K509" s="96"/>
      <c r="M509" s="100"/>
    </row>
    <row r="510" spans="1:13" ht="18.75">
      <c r="A510" s="231"/>
      <c r="B510" s="141" t="s">
        <v>1735</v>
      </c>
      <c r="C510" s="142" t="s">
        <v>1736</v>
      </c>
      <c r="D510" s="143">
        <f t="shared" ref="D510" si="189">+D493+D497-D503-D507</f>
        <v>0</v>
      </c>
      <c r="E510" s="143">
        <f t="shared" ref="E510" si="190">+E493+E497-E503-E507</f>
        <v>0</v>
      </c>
      <c r="F510" s="143">
        <f t="shared" si="177"/>
        <v>0</v>
      </c>
      <c r="G510" s="62" t="s">
        <v>1838</v>
      </c>
      <c r="H510" s="241"/>
      <c r="I510" s="100"/>
      <c r="K510" s="96"/>
      <c r="M510" s="100"/>
    </row>
    <row r="511" spans="1:13" ht="18.75">
      <c r="A511" s="227"/>
      <c r="B511" s="154"/>
      <c r="C511" s="155" t="s">
        <v>1737</v>
      </c>
      <c r="D511" s="156"/>
      <c r="E511" s="156"/>
      <c r="F511" s="156">
        <f t="shared" si="177"/>
        <v>0</v>
      </c>
      <c r="G511" s="62"/>
      <c r="H511" s="241"/>
      <c r="I511" s="100"/>
      <c r="K511" s="96"/>
      <c r="M511" s="100"/>
    </row>
    <row r="512" spans="1:13" ht="18.75">
      <c r="A512" s="227"/>
      <c r="B512" s="97" t="s">
        <v>418</v>
      </c>
      <c r="C512" s="98" t="s">
        <v>1738</v>
      </c>
      <c r="D512" s="99">
        <f>+ROUND('Alimentazione CE Ricavi'!E341,2)</f>
        <v>0</v>
      </c>
      <c r="E512" s="99">
        <f>+ROUND('Alimentazione CE Ricavi'!H341,2)</f>
        <v>0</v>
      </c>
      <c r="F512" s="99">
        <f t="shared" si="177"/>
        <v>0</v>
      </c>
      <c r="G512" s="62"/>
      <c r="H512" s="241"/>
      <c r="I512" s="100"/>
      <c r="K512" s="96"/>
      <c r="M512" s="100"/>
    </row>
    <row r="513" spans="1:13" ht="18.75">
      <c r="A513" s="227"/>
      <c r="B513" s="97" t="s">
        <v>1150</v>
      </c>
      <c r="C513" s="98" t="s">
        <v>1739</v>
      </c>
      <c r="D513" s="99">
        <f>+ROUND('Alimentazione CE Costi'!E1122,2)</f>
        <v>0</v>
      </c>
      <c r="E513" s="99">
        <f>+ROUND('Alimentazione CE Costi'!H1122,2)</f>
        <v>0</v>
      </c>
      <c r="F513" s="99">
        <f t="shared" si="177"/>
        <v>0</v>
      </c>
      <c r="G513" s="62"/>
      <c r="H513" s="241"/>
      <c r="I513" s="100"/>
      <c r="K513" s="96"/>
      <c r="M513" s="100"/>
    </row>
    <row r="514" spans="1:13" ht="18.75">
      <c r="A514" s="227"/>
      <c r="B514" s="141" t="s">
        <v>1740</v>
      </c>
      <c r="C514" s="142" t="s">
        <v>1741</v>
      </c>
      <c r="D514" s="143">
        <f t="shared" ref="D514" si="191">+D512-D513</f>
        <v>0</v>
      </c>
      <c r="E514" s="143">
        <f t="shared" ref="E514" si="192">+E512-E513</f>
        <v>0</v>
      </c>
      <c r="F514" s="143">
        <f t="shared" si="177"/>
        <v>0</v>
      </c>
      <c r="G514" s="62" t="s">
        <v>1838</v>
      </c>
      <c r="H514" s="241"/>
      <c r="I514" s="100"/>
      <c r="K514" s="96"/>
      <c r="M514" s="100"/>
    </row>
    <row r="515" spans="1:13" ht="18.75">
      <c r="A515" s="227"/>
      <c r="B515" s="154"/>
      <c r="C515" s="155" t="s">
        <v>1742</v>
      </c>
      <c r="D515" s="156"/>
      <c r="E515" s="156"/>
      <c r="F515" s="156">
        <f t="shared" si="177"/>
        <v>0</v>
      </c>
      <c r="G515" s="62"/>
      <c r="H515" s="241"/>
      <c r="I515" s="100"/>
      <c r="K515" s="96"/>
      <c r="M515" s="100"/>
    </row>
    <row r="516" spans="1:13" ht="18.75">
      <c r="A516" s="227"/>
      <c r="B516" s="138" t="s">
        <v>419</v>
      </c>
      <c r="C516" s="139" t="s">
        <v>1743</v>
      </c>
      <c r="D516" s="140">
        <f t="shared" ref="D516" si="193">+D517+D518</f>
        <v>0</v>
      </c>
      <c r="E516" s="140">
        <f t="shared" ref="E516" si="194">+E517+E518</f>
        <v>5114115.1199999992</v>
      </c>
      <c r="F516" s="140">
        <f t="shared" si="177"/>
        <v>-5114115.1199999992</v>
      </c>
      <c r="G516" s="62" t="s">
        <v>1838</v>
      </c>
      <c r="H516" s="241"/>
      <c r="I516" s="100"/>
      <c r="K516" s="96"/>
      <c r="M516" s="100"/>
    </row>
    <row r="517" spans="1:13" ht="18.75">
      <c r="A517" s="227"/>
      <c r="B517" s="101" t="s">
        <v>421</v>
      </c>
      <c r="C517" s="102" t="s">
        <v>1744</v>
      </c>
      <c r="D517" s="99">
        <f>+ROUND('Alimentazione CE Ricavi'!E345,2)</f>
        <v>0</v>
      </c>
      <c r="E517" s="99">
        <f>+ROUND('Alimentazione CE Ricavi'!H345,2)</f>
        <v>0</v>
      </c>
      <c r="F517" s="99">
        <f t="shared" si="177"/>
        <v>0</v>
      </c>
      <c r="G517" s="62"/>
      <c r="H517" s="241"/>
      <c r="I517" s="100"/>
      <c r="K517" s="96"/>
      <c r="M517" s="100"/>
    </row>
    <row r="518" spans="1:13" ht="18.75">
      <c r="A518" s="227"/>
      <c r="B518" s="133" t="s">
        <v>423</v>
      </c>
      <c r="C518" s="134" t="s">
        <v>1745</v>
      </c>
      <c r="D518" s="132">
        <f t="shared" ref="D518" si="195">+D519+D520+D531+D541</f>
        <v>0</v>
      </c>
      <c r="E518" s="132">
        <f t="shared" ref="E518" si="196">+E519+E520+E531+E541</f>
        <v>5114115.1199999992</v>
      </c>
      <c r="F518" s="132">
        <f t="shared" si="177"/>
        <v>-5114115.1199999992</v>
      </c>
      <c r="G518" s="62" t="s">
        <v>1838</v>
      </c>
      <c r="H518" s="241"/>
      <c r="I518" s="100"/>
      <c r="K518" s="96"/>
      <c r="M518" s="100"/>
    </row>
    <row r="519" spans="1:13" ht="18.75">
      <c r="A519" s="227"/>
      <c r="B519" s="103" t="s">
        <v>425</v>
      </c>
      <c r="C519" s="104" t="s">
        <v>1746</v>
      </c>
      <c r="D519" s="99">
        <f>+ROUND('Alimentazione CE Ricavi'!E348,2)</f>
        <v>0</v>
      </c>
      <c r="E519" s="99">
        <f>+ROUND('Alimentazione CE Ricavi'!H348,2)</f>
        <v>0</v>
      </c>
      <c r="F519" s="99">
        <f t="shared" si="177"/>
        <v>0</v>
      </c>
      <c r="G519" s="62"/>
      <c r="H519" s="241"/>
      <c r="I519" s="100"/>
      <c r="K519" s="96"/>
      <c r="M519" s="100"/>
    </row>
    <row r="520" spans="1:13" ht="18.75">
      <c r="A520" s="227"/>
      <c r="B520" s="144" t="s">
        <v>426</v>
      </c>
      <c r="C520" s="145" t="s">
        <v>1747</v>
      </c>
      <c r="D520" s="146">
        <f t="shared" ref="D520" si="197">+D521+D522+D523</f>
        <v>0</v>
      </c>
      <c r="E520" s="146">
        <f t="shared" ref="E520" si="198">+E521+E522+E523</f>
        <v>5091666.68</v>
      </c>
      <c r="F520" s="146">
        <f t="shared" si="177"/>
        <v>-5091666.68</v>
      </c>
      <c r="G520" s="62" t="s">
        <v>1838</v>
      </c>
      <c r="H520" s="241"/>
      <c r="I520" s="100"/>
      <c r="K520" s="96"/>
      <c r="M520" s="100"/>
    </row>
    <row r="521" spans="1:13" ht="18.75">
      <c r="A521" s="229"/>
      <c r="B521" s="103" t="s">
        <v>428</v>
      </c>
      <c r="C521" s="104" t="s">
        <v>1748</v>
      </c>
      <c r="D521" s="99">
        <f>+ROUND('Alimentazione CE Ricavi'!E351,2)</f>
        <v>0</v>
      </c>
      <c r="E521" s="99">
        <f>+ROUND('Alimentazione CE Ricavi'!H351,2)</f>
        <v>2411121</v>
      </c>
      <c r="F521" s="99">
        <f t="shared" si="177"/>
        <v>-2411121</v>
      </c>
      <c r="G521" s="355"/>
      <c r="H521" s="241"/>
      <c r="I521" s="100"/>
      <c r="K521" s="96"/>
      <c r="M521" s="100"/>
    </row>
    <row r="522" spans="1:13" ht="25.5">
      <c r="A522" s="229" t="s">
        <v>1253</v>
      </c>
      <c r="B522" s="103" t="s">
        <v>430</v>
      </c>
      <c r="C522" s="104" t="s">
        <v>1749</v>
      </c>
      <c r="D522" s="99">
        <f>+ROUND('Alimentazione CE Ricavi'!E353,2)</f>
        <v>0</v>
      </c>
      <c r="E522" s="99">
        <f>+ROUND('Alimentazione CE Ricavi'!H353,2)</f>
        <v>60049.45</v>
      </c>
      <c r="F522" s="99">
        <f t="shared" si="177"/>
        <v>-60049.45</v>
      </c>
      <c r="G522" s="355"/>
      <c r="H522" s="241"/>
      <c r="I522" s="100"/>
      <c r="K522" s="96"/>
      <c r="M522" s="100"/>
    </row>
    <row r="523" spans="1:13" ht="18.75">
      <c r="A523" s="229"/>
      <c r="B523" s="150" t="s">
        <v>431</v>
      </c>
      <c r="C523" s="151" t="s">
        <v>1750</v>
      </c>
      <c r="D523" s="149">
        <f t="shared" ref="D523" si="199">SUM(D524:D530)</f>
        <v>0</v>
      </c>
      <c r="E523" s="149">
        <f t="shared" ref="E523" si="200">SUM(E524:E530)</f>
        <v>2620496.23</v>
      </c>
      <c r="F523" s="149">
        <f t="shared" si="177"/>
        <v>-2620496.23</v>
      </c>
      <c r="G523" s="62" t="s">
        <v>1838</v>
      </c>
      <c r="H523" s="241"/>
      <c r="I523" s="100"/>
      <c r="K523" s="96"/>
      <c r="M523" s="100"/>
    </row>
    <row r="524" spans="1:13" ht="25.5">
      <c r="A524" s="229" t="s">
        <v>1298</v>
      </c>
      <c r="B524" s="105" t="s">
        <v>433</v>
      </c>
      <c r="C524" s="106" t="s">
        <v>1751</v>
      </c>
      <c r="D524" s="99">
        <f>+ROUND('Alimentazione CE Ricavi'!E356,2)</f>
        <v>0</v>
      </c>
      <c r="E524" s="99">
        <f>+ROUND('Alimentazione CE Ricavi'!H356,2)</f>
        <v>0</v>
      </c>
      <c r="F524" s="99">
        <f t="shared" si="177"/>
        <v>0</v>
      </c>
      <c r="G524" s="355"/>
      <c r="H524" s="241"/>
      <c r="I524" s="100"/>
      <c r="K524" s="96"/>
      <c r="M524" s="100"/>
    </row>
    <row r="525" spans="1:13" ht="25.5">
      <c r="A525" s="229"/>
      <c r="B525" s="105" t="s">
        <v>435</v>
      </c>
      <c r="C525" s="106" t="s">
        <v>1752</v>
      </c>
      <c r="D525" s="99">
        <f>+ROUND('Alimentazione CE Ricavi'!E358,2)</f>
        <v>0</v>
      </c>
      <c r="E525" s="99">
        <f>+ROUND('Alimentazione CE Ricavi'!H358,2)</f>
        <v>2369.0300000000002</v>
      </c>
      <c r="F525" s="99">
        <f t="shared" si="177"/>
        <v>-2369.0300000000002</v>
      </c>
      <c r="G525" s="355"/>
      <c r="H525" s="241"/>
      <c r="I525" s="100"/>
      <c r="K525" s="96"/>
      <c r="M525" s="100"/>
    </row>
    <row r="526" spans="1:13" ht="25.5">
      <c r="A526" s="229"/>
      <c r="B526" s="105" t="s">
        <v>437</v>
      </c>
      <c r="C526" s="106" t="s">
        <v>1753</v>
      </c>
      <c r="D526" s="99">
        <f>+ROUND('Alimentazione CE Ricavi'!E360,2)</f>
        <v>0</v>
      </c>
      <c r="E526" s="99">
        <f>+ROUND('Alimentazione CE Ricavi'!H360,2)</f>
        <v>0</v>
      </c>
      <c r="F526" s="99">
        <f t="shared" si="177"/>
        <v>0</v>
      </c>
      <c r="G526" s="355"/>
      <c r="H526" s="241"/>
      <c r="I526" s="100"/>
      <c r="K526" s="96"/>
      <c r="M526" s="100"/>
    </row>
    <row r="527" spans="1:13" ht="25.5">
      <c r="A527" s="229"/>
      <c r="B527" s="105" t="s">
        <v>439</v>
      </c>
      <c r="C527" s="106" t="s">
        <v>1754</v>
      </c>
      <c r="D527" s="99">
        <f>+ROUND('Alimentazione CE Ricavi'!E362,2)</f>
        <v>0</v>
      </c>
      <c r="E527" s="99">
        <f>+ROUND('Alimentazione CE Ricavi'!H362,2)</f>
        <v>0</v>
      </c>
      <c r="F527" s="99">
        <f t="shared" si="177"/>
        <v>0</v>
      </c>
      <c r="G527" s="355"/>
      <c r="H527" s="241"/>
      <c r="I527" s="100"/>
      <c r="K527" s="96"/>
      <c r="M527" s="100"/>
    </row>
    <row r="528" spans="1:13" ht="25.5">
      <c r="A528" s="229"/>
      <c r="B528" s="105" t="s">
        <v>441</v>
      </c>
      <c r="C528" s="106" t="s">
        <v>1755</v>
      </c>
      <c r="D528" s="99">
        <f>+ROUND('Alimentazione CE Ricavi'!E364,2)</f>
        <v>0</v>
      </c>
      <c r="E528" s="99">
        <f>+ROUND('Alimentazione CE Ricavi'!H364,2)</f>
        <v>0</v>
      </c>
      <c r="F528" s="99">
        <f t="shared" si="177"/>
        <v>0</v>
      </c>
      <c r="G528" s="355"/>
      <c r="H528" s="241"/>
      <c r="I528" s="100"/>
      <c r="K528" s="96"/>
      <c r="M528" s="100"/>
    </row>
    <row r="529" spans="1:13" ht="25.5">
      <c r="A529" s="229"/>
      <c r="B529" s="105" t="s">
        <v>443</v>
      </c>
      <c r="C529" s="106" t="s">
        <v>1756</v>
      </c>
      <c r="D529" s="99">
        <f>+ROUND('Alimentazione CE Ricavi'!E366,2)</f>
        <v>0</v>
      </c>
      <c r="E529" s="99">
        <f>+ROUND('Alimentazione CE Ricavi'!H366,2)</f>
        <v>0</v>
      </c>
      <c r="F529" s="99">
        <f t="shared" si="177"/>
        <v>0</v>
      </c>
      <c r="G529" s="355"/>
      <c r="H529" s="241"/>
      <c r="I529" s="100"/>
      <c r="K529" s="96"/>
      <c r="M529" s="100"/>
    </row>
    <row r="530" spans="1:13" ht="18.75">
      <c r="A530" s="229"/>
      <c r="B530" s="105" t="s">
        <v>445</v>
      </c>
      <c r="C530" s="106" t="s">
        <v>1757</v>
      </c>
      <c r="D530" s="99">
        <f>+ROUND('Alimentazione CE Ricavi'!E368,2)</f>
        <v>0</v>
      </c>
      <c r="E530" s="99">
        <f>+ROUND('Alimentazione CE Ricavi'!H368,2)</f>
        <v>2618127.2000000002</v>
      </c>
      <c r="F530" s="99">
        <f t="shared" si="177"/>
        <v>-2618127.2000000002</v>
      </c>
      <c r="G530" s="355"/>
      <c r="H530" s="241"/>
      <c r="I530" s="100"/>
      <c r="K530" s="96"/>
      <c r="M530" s="100"/>
    </row>
    <row r="531" spans="1:13" ht="18.75">
      <c r="A531" s="229"/>
      <c r="B531" s="144" t="s">
        <v>1758</v>
      </c>
      <c r="C531" s="145" t="s">
        <v>1759</v>
      </c>
      <c r="D531" s="146">
        <f t="shared" ref="D531" si="201">+D532+D533</f>
        <v>0</v>
      </c>
      <c r="E531" s="146">
        <f t="shared" ref="E531" si="202">+E532+E533</f>
        <v>22169.18</v>
      </c>
      <c r="F531" s="146">
        <f t="shared" si="177"/>
        <v>-22169.18</v>
      </c>
      <c r="G531" s="62" t="s">
        <v>1838</v>
      </c>
      <c r="H531" s="241"/>
      <c r="I531" s="100"/>
      <c r="K531" s="96"/>
      <c r="M531" s="100"/>
    </row>
    <row r="532" spans="1:13" ht="25.5">
      <c r="A532" s="227" t="s">
        <v>1253</v>
      </c>
      <c r="B532" s="103" t="s">
        <v>447</v>
      </c>
      <c r="C532" s="104" t="s">
        <v>1760</v>
      </c>
      <c r="D532" s="99">
        <f>+ROUND('Alimentazione CE Ricavi'!E371,2)</f>
        <v>0</v>
      </c>
      <c r="E532" s="99">
        <f>+ROUND('Alimentazione CE Ricavi'!H371,2)</f>
        <v>0</v>
      </c>
      <c r="F532" s="99">
        <f t="shared" si="177"/>
        <v>0</v>
      </c>
      <c r="G532" s="62"/>
      <c r="H532" s="241"/>
      <c r="I532" s="100"/>
      <c r="K532" s="96"/>
      <c r="M532" s="100"/>
    </row>
    <row r="533" spans="1:13" ht="18.75">
      <c r="A533" s="227"/>
      <c r="B533" s="150" t="s">
        <v>1761</v>
      </c>
      <c r="C533" s="151" t="s">
        <v>1762</v>
      </c>
      <c r="D533" s="149">
        <f t="shared" ref="D533" si="203">SUM(D534:D540)</f>
        <v>0</v>
      </c>
      <c r="E533" s="149">
        <f t="shared" ref="E533" si="204">SUM(E534:E540)</f>
        <v>22169.18</v>
      </c>
      <c r="F533" s="149">
        <f t="shared" si="177"/>
        <v>-22169.18</v>
      </c>
      <c r="G533" s="62" t="s">
        <v>1838</v>
      </c>
      <c r="H533" s="241"/>
      <c r="I533" s="100"/>
      <c r="K533" s="96"/>
      <c r="M533" s="100"/>
    </row>
    <row r="534" spans="1:13" ht="25.5">
      <c r="A534" s="227" t="s">
        <v>1298</v>
      </c>
      <c r="B534" s="105" t="s">
        <v>449</v>
      </c>
      <c r="C534" s="106" t="s">
        <v>1763</v>
      </c>
      <c r="D534" s="99">
        <f>+ROUND('Alimentazione CE Ricavi'!E374,2)</f>
        <v>0</v>
      </c>
      <c r="E534" s="99">
        <f>+ROUND('Alimentazione CE Ricavi'!H374,2)</f>
        <v>0</v>
      </c>
      <c r="F534" s="99">
        <f t="shared" si="177"/>
        <v>0</v>
      </c>
      <c r="G534" s="62"/>
      <c r="H534" s="241"/>
      <c r="I534" s="100"/>
      <c r="K534" s="96"/>
      <c r="M534" s="100"/>
    </row>
    <row r="535" spans="1:13" ht="18.75">
      <c r="A535" s="227"/>
      <c r="B535" s="105" t="s">
        <v>451</v>
      </c>
      <c r="C535" s="106" t="s">
        <v>1764</v>
      </c>
      <c r="D535" s="99">
        <f>+ROUND('Alimentazione CE Ricavi'!E376,2)</f>
        <v>0</v>
      </c>
      <c r="E535" s="99">
        <f>+ROUND('Alimentazione CE Ricavi'!H376,2)</f>
        <v>0</v>
      </c>
      <c r="F535" s="99">
        <f t="shared" si="177"/>
        <v>0</v>
      </c>
      <c r="G535" s="62"/>
      <c r="H535" s="241"/>
      <c r="I535" s="100"/>
      <c r="K535" s="96"/>
      <c r="M535" s="100"/>
    </row>
    <row r="536" spans="1:13" ht="25.5">
      <c r="A536" s="227"/>
      <c r="B536" s="105" t="s">
        <v>453</v>
      </c>
      <c r="C536" s="106" t="s">
        <v>1765</v>
      </c>
      <c r="D536" s="99">
        <f>+ROUND('Alimentazione CE Ricavi'!E378,2)</f>
        <v>0</v>
      </c>
      <c r="E536" s="99">
        <f>+ROUND('Alimentazione CE Ricavi'!H378,2)</f>
        <v>0</v>
      </c>
      <c r="F536" s="99">
        <f t="shared" si="177"/>
        <v>0</v>
      </c>
      <c r="G536" s="62"/>
      <c r="H536" s="241"/>
      <c r="I536" s="100"/>
      <c r="K536" s="96"/>
      <c r="M536" s="100"/>
    </row>
    <row r="537" spans="1:13" ht="25.5">
      <c r="A537" s="227"/>
      <c r="B537" s="105" t="s">
        <v>455</v>
      </c>
      <c r="C537" s="106" t="s">
        <v>1766</v>
      </c>
      <c r="D537" s="99">
        <f>+ROUND('Alimentazione CE Ricavi'!E380,2)</f>
        <v>0</v>
      </c>
      <c r="E537" s="99">
        <f>+ROUND('Alimentazione CE Ricavi'!H380,2)</f>
        <v>0</v>
      </c>
      <c r="F537" s="99">
        <f t="shared" si="177"/>
        <v>0</v>
      </c>
      <c r="G537" s="62"/>
      <c r="H537" s="241"/>
      <c r="I537" s="100"/>
      <c r="K537" s="96"/>
      <c r="M537" s="100"/>
    </row>
    <row r="538" spans="1:13" ht="25.5">
      <c r="A538" s="227"/>
      <c r="B538" s="105" t="s">
        <v>457</v>
      </c>
      <c r="C538" s="106" t="s">
        <v>1767</v>
      </c>
      <c r="D538" s="99">
        <f>+ROUND('Alimentazione CE Ricavi'!E382,2)</f>
        <v>0</v>
      </c>
      <c r="E538" s="99">
        <f>+ROUND('Alimentazione CE Ricavi'!H382,2)</f>
        <v>0</v>
      </c>
      <c r="F538" s="99">
        <f t="shared" ref="F538:F587" si="205">+D538-E538</f>
        <v>0</v>
      </c>
      <c r="G538" s="62"/>
      <c r="H538" s="241"/>
      <c r="I538" s="100"/>
      <c r="K538" s="96"/>
      <c r="M538" s="100"/>
    </row>
    <row r="539" spans="1:13" ht="25.5">
      <c r="A539" s="227"/>
      <c r="B539" s="105" t="s">
        <v>459</v>
      </c>
      <c r="C539" s="106" t="s">
        <v>1768</v>
      </c>
      <c r="D539" s="99">
        <f>+ROUND('Alimentazione CE Ricavi'!E384,2)</f>
        <v>0</v>
      </c>
      <c r="E539" s="99">
        <f>+ROUND('Alimentazione CE Ricavi'!H384,2)</f>
        <v>0</v>
      </c>
      <c r="F539" s="99">
        <f t="shared" si="205"/>
        <v>0</v>
      </c>
      <c r="G539" s="62"/>
      <c r="H539" s="241"/>
      <c r="I539" s="100"/>
      <c r="K539" s="96"/>
      <c r="M539" s="100"/>
    </row>
    <row r="540" spans="1:13" ht="18.75">
      <c r="A540" s="227"/>
      <c r="B540" s="105" t="s">
        <v>461</v>
      </c>
      <c r="C540" s="106" t="s">
        <v>1769</v>
      </c>
      <c r="D540" s="99">
        <f>+ROUND('Alimentazione CE Ricavi'!E386,2)</f>
        <v>0</v>
      </c>
      <c r="E540" s="99">
        <f>+ROUND('Alimentazione CE Ricavi'!H386,2)</f>
        <v>22169.18</v>
      </c>
      <c r="F540" s="99">
        <f t="shared" si="205"/>
        <v>-22169.18</v>
      </c>
      <c r="G540" s="62"/>
      <c r="H540" s="241"/>
      <c r="I540" s="100"/>
      <c r="K540" s="96"/>
      <c r="M540" s="100"/>
    </row>
    <row r="541" spans="1:13" ht="18.75">
      <c r="A541" s="227"/>
      <c r="B541" s="103" t="s">
        <v>462</v>
      </c>
      <c r="C541" s="104" t="s">
        <v>1770</v>
      </c>
      <c r="D541" s="99">
        <f>+ROUND('Alimentazione CE Ricavi'!E388,2)</f>
        <v>0</v>
      </c>
      <c r="E541" s="99">
        <f>+ROUND('Alimentazione CE Ricavi'!H388,2)</f>
        <v>279.26</v>
      </c>
      <c r="F541" s="99">
        <f t="shared" si="205"/>
        <v>-279.26</v>
      </c>
      <c r="G541" s="62"/>
      <c r="H541" s="241"/>
      <c r="I541" s="100"/>
      <c r="K541" s="96"/>
      <c r="M541" s="100"/>
    </row>
    <row r="542" spans="1:13" ht="18.75">
      <c r="A542" s="227"/>
      <c r="B542" s="138" t="s">
        <v>1151</v>
      </c>
      <c r="C542" s="139" t="s">
        <v>1771</v>
      </c>
      <c r="D542" s="140">
        <f t="shared" ref="D542" si="206">+D543+D544</f>
        <v>0</v>
      </c>
      <c r="E542" s="140">
        <f t="shared" ref="E542" si="207">+E543+E544</f>
        <v>139572.32999999999</v>
      </c>
      <c r="F542" s="140">
        <f t="shared" si="205"/>
        <v>-139572.32999999999</v>
      </c>
      <c r="G542" s="62"/>
      <c r="H542" s="241"/>
      <c r="I542" s="100"/>
      <c r="K542" s="96"/>
      <c r="M542" s="100"/>
    </row>
    <row r="543" spans="1:13" ht="18.75">
      <c r="A543" s="227"/>
      <c r="B543" s="101" t="s">
        <v>1153</v>
      </c>
      <c r="C543" s="102" t="s">
        <v>1772</v>
      </c>
      <c r="D543" s="99">
        <f>+ROUND('Alimentazione CE Costi'!E1126,2)</f>
        <v>0</v>
      </c>
      <c r="E543" s="99">
        <f>+ROUND('Alimentazione CE Costi'!H1126,2)</f>
        <v>0</v>
      </c>
      <c r="F543" s="99">
        <f t="shared" si="205"/>
        <v>0</v>
      </c>
      <c r="G543" s="62"/>
      <c r="H543" s="241"/>
      <c r="I543" s="100"/>
      <c r="K543" s="96"/>
      <c r="M543" s="100"/>
    </row>
    <row r="544" spans="1:13" ht="18.75">
      <c r="A544" s="227"/>
      <c r="B544" s="133" t="s">
        <v>1155</v>
      </c>
      <c r="C544" s="134" t="s">
        <v>1773</v>
      </c>
      <c r="D544" s="132">
        <f t="shared" ref="D544" si="208">+D545+D546+D547+D562+D573</f>
        <v>0</v>
      </c>
      <c r="E544" s="132">
        <f t="shared" ref="E544" si="209">+E545+E546+E547+E562+E573</f>
        <v>139572.32999999999</v>
      </c>
      <c r="F544" s="132">
        <f t="shared" si="205"/>
        <v>-139572.32999999999</v>
      </c>
      <c r="G544" s="62"/>
      <c r="H544" s="241"/>
      <c r="I544" s="100"/>
      <c r="K544" s="96"/>
      <c r="M544" s="100"/>
    </row>
    <row r="545" spans="1:13" ht="18.75">
      <c r="A545" s="227"/>
      <c r="B545" s="103" t="s">
        <v>1157</v>
      </c>
      <c r="C545" s="104" t="s">
        <v>1774</v>
      </c>
      <c r="D545" s="99">
        <f>+ROUND('Alimentazione CE Costi'!E1129,2)</f>
        <v>0</v>
      </c>
      <c r="E545" s="99">
        <f>+ROUND('Alimentazione CE Costi'!H1129,2)</f>
        <v>0</v>
      </c>
      <c r="F545" s="99">
        <f t="shared" si="205"/>
        <v>0</v>
      </c>
      <c r="G545" s="62"/>
      <c r="H545" s="241"/>
      <c r="I545" s="100"/>
      <c r="K545" s="96"/>
      <c r="M545" s="100"/>
    </row>
    <row r="546" spans="1:13" ht="18.75">
      <c r="A546" s="227"/>
      <c r="B546" s="103" t="s">
        <v>1159</v>
      </c>
      <c r="C546" s="104" t="s">
        <v>1775</v>
      </c>
      <c r="D546" s="99">
        <f>+ROUND('Alimentazione CE Costi'!E1131,2)</f>
        <v>0</v>
      </c>
      <c r="E546" s="99">
        <f>+ROUND('Alimentazione CE Costi'!H1131,2)</f>
        <v>0</v>
      </c>
      <c r="F546" s="99">
        <f t="shared" si="205"/>
        <v>0</v>
      </c>
      <c r="G546" s="62"/>
      <c r="H546" s="241"/>
      <c r="I546" s="100"/>
      <c r="K546" s="96"/>
      <c r="M546" s="100"/>
    </row>
    <row r="547" spans="1:13" ht="18.75">
      <c r="A547" s="227"/>
      <c r="B547" s="144" t="s">
        <v>1160</v>
      </c>
      <c r="C547" s="145" t="s">
        <v>1776</v>
      </c>
      <c r="D547" s="146">
        <f t="shared" ref="D547" si="210">+D548+D551</f>
        <v>0</v>
      </c>
      <c r="E547" s="146">
        <f t="shared" ref="E547" si="211">+E548+E551</f>
        <v>139483.15</v>
      </c>
      <c r="F547" s="146">
        <f t="shared" si="205"/>
        <v>-139483.15</v>
      </c>
      <c r="G547" s="62"/>
      <c r="H547" s="241"/>
      <c r="I547" s="100"/>
      <c r="K547" s="96"/>
      <c r="M547" s="100"/>
    </row>
    <row r="548" spans="1:13" ht="25.5">
      <c r="A548" s="227" t="s">
        <v>1253</v>
      </c>
      <c r="B548" s="150" t="s">
        <v>1161</v>
      </c>
      <c r="C548" s="151" t="s">
        <v>1777</v>
      </c>
      <c r="D548" s="149">
        <f t="shared" ref="D548" si="212">+D549+D550</f>
        <v>0</v>
      </c>
      <c r="E548" s="149">
        <f t="shared" ref="E548" si="213">+E549+E550</f>
        <v>100577.42</v>
      </c>
      <c r="F548" s="149">
        <f t="shared" si="205"/>
        <v>-100577.42</v>
      </c>
      <c r="G548" s="62"/>
      <c r="H548" s="241"/>
      <c r="I548" s="100"/>
      <c r="K548" s="96"/>
      <c r="M548" s="100"/>
    </row>
    <row r="549" spans="1:13" ht="25.5">
      <c r="A549" s="227" t="s">
        <v>1253</v>
      </c>
      <c r="B549" s="105" t="s">
        <v>1163</v>
      </c>
      <c r="C549" s="106" t="s">
        <v>1778</v>
      </c>
      <c r="D549" s="99">
        <f>+ROUND('Alimentazione CE Costi'!E1135,2)</f>
        <v>0</v>
      </c>
      <c r="E549" s="99">
        <f>+ROUND('Alimentazione CE Costi'!H1135,2)</f>
        <v>0</v>
      </c>
      <c r="F549" s="99">
        <f t="shared" si="205"/>
        <v>0</v>
      </c>
      <c r="G549" s="62"/>
      <c r="H549" s="241"/>
      <c r="I549" s="100"/>
      <c r="K549" s="96"/>
      <c r="M549" s="100"/>
    </row>
    <row r="550" spans="1:13" ht="25.5">
      <c r="A550" s="227" t="s">
        <v>1253</v>
      </c>
      <c r="B550" s="105" t="s">
        <v>1165</v>
      </c>
      <c r="C550" s="106" t="s">
        <v>1779</v>
      </c>
      <c r="D550" s="99">
        <f>+ROUND('Alimentazione CE Costi'!E1137,2)</f>
        <v>0</v>
      </c>
      <c r="E550" s="99">
        <f>+ROUND('Alimentazione CE Costi'!H1137,2)</f>
        <v>100577.42</v>
      </c>
      <c r="F550" s="99">
        <f t="shared" si="205"/>
        <v>-100577.42</v>
      </c>
      <c r="G550" s="62"/>
      <c r="H550" s="241"/>
      <c r="I550" s="100"/>
      <c r="K550" s="96"/>
      <c r="M550" s="100"/>
    </row>
    <row r="551" spans="1:13" ht="18.75">
      <c r="A551" s="227"/>
      <c r="B551" s="150" t="s">
        <v>1166</v>
      </c>
      <c r="C551" s="151" t="s">
        <v>1780</v>
      </c>
      <c r="D551" s="149">
        <f t="shared" ref="D551" si="214">+D552+D553+D557+D558+D559+D560+D561</f>
        <v>0</v>
      </c>
      <c r="E551" s="149">
        <f t="shared" ref="E551" si="215">+E552+E553+E557+E558+E559+E560+E561</f>
        <v>38905.730000000003</v>
      </c>
      <c r="F551" s="149">
        <f t="shared" si="205"/>
        <v>-38905.730000000003</v>
      </c>
      <c r="G551" s="62"/>
      <c r="H551" s="241"/>
      <c r="I551" s="100"/>
      <c r="K551" s="96"/>
      <c r="M551" s="100"/>
    </row>
    <row r="552" spans="1:13" ht="25.5">
      <c r="A552" s="227" t="s">
        <v>1298</v>
      </c>
      <c r="B552" s="105" t="s">
        <v>1168</v>
      </c>
      <c r="C552" s="106" t="s">
        <v>1781</v>
      </c>
      <c r="D552" s="99">
        <f>+ROUND('Alimentazione CE Costi'!E1140,2)</f>
        <v>0</v>
      </c>
      <c r="E552" s="99">
        <f>+ROUND('Alimentazione CE Costi'!H1140,2)</f>
        <v>0</v>
      </c>
      <c r="F552" s="99">
        <f t="shared" si="205"/>
        <v>0</v>
      </c>
      <c r="G552" s="62"/>
      <c r="H552" s="241"/>
      <c r="I552" s="100"/>
      <c r="K552" s="96"/>
      <c r="M552" s="100"/>
    </row>
    <row r="553" spans="1:13" ht="25.5">
      <c r="A553" s="227"/>
      <c r="B553" s="165" t="s">
        <v>1169</v>
      </c>
      <c r="C553" s="166" t="s">
        <v>1782</v>
      </c>
      <c r="D553" s="167">
        <f t="shared" ref="D553" si="216">+D554+D555+D556</f>
        <v>0</v>
      </c>
      <c r="E553" s="167">
        <f t="shared" ref="E553" si="217">+E554+E555+E556</f>
        <v>0</v>
      </c>
      <c r="F553" s="167">
        <f t="shared" si="205"/>
        <v>0</v>
      </c>
      <c r="G553" s="62"/>
      <c r="H553" s="241"/>
      <c r="I553" s="100"/>
      <c r="K553" s="96"/>
      <c r="M553" s="100"/>
    </row>
    <row r="554" spans="1:13" ht="25.5">
      <c r="A554" s="227"/>
      <c r="B554" s="103" t="s">
        <v>1171</v>
      </c>
      <c r="C554" s="104" t="s">
        <v>1783</v>
      </c>
      <c r="D554" s="99">
        <f>+ROUND('Alimentazione CE Costi'!E1143,2)</f>
        <v>0</v>
      </c>
      <c r="E554" s="99">
        <f>+ROUND('Alimentazione CE Costi'!H1143,2)</f>
        <v>0</v>
      </c>
      <c r="F554" s="99">
        <f t="shared" si="205"/>
        <v>0</v>
      </c>
      <c r="G554" s="62"/>
      <c r="H554" s="241"/>
      <c r="I554" s="100"/>
      <c r="K554" s="96"/>
      <c r="M554" s="100"/>
    </row>
    <row r="555" spans="1:13" ht="25.5">
      <c r="A555" s="227"/>
      <c r="B555" s="103" t="s">
        <v>1173</v>
      </c>
      <c r="C555" s="104" t="s">
        <v>1784</v>
      </c>
      <c r="D555" s="99">
        <f>+ROUND('Alimentazione CE Costi'!E1145,2)</f>
        <v>0</v>
      </c>
      <c r="E555" s="99">
        <f>+ROUND('Alimentazione CE Costi'!H1145,2)</f>
        <v>0</v>
      </c>
      <c r="F555" s="99">
        <f t="shared" si="205"/>
        <v>0</v>
      </c>
      <c r="G555" s="62"/>
      <c r="H555" s="241"/>
      <c r="I555" s="100"/>
      <c r="K555" s="96"/>
      <c r="M555" s="100"/>
    </row>
    <row r="556" spans="1:13" ht="25.5">
      <c r="A556" s="227"/>
      <c r="B556" s="103" t="s">
        <v>1175</v>
      </c>
      <c r="C556" s="104" t="s">
        <v>1785</v>
      </c>
      <c r="D556" s="99">
        <f>+ROUND('Alimentazione CE Costi'!E1147,2)</f>
        <v>0</v>
      </c>
      <c r="E556" s="99">
        <f>+ROUND('Alimentazione CE Costi'!H1147,2)</f>
        <v>0</v>
      </c>
      <c r="F556" s="99">
        <f t="shared" si="205"/>
        <v>0</v>
      </c>
      <c r="G556" s="62"/>
      <c r="H556" s="241"/>
      <c r="I556" s="100"/>
      <c r="K556" s="96"/>
      <c r="M556" s="100"/>
    </row>
    <row r="557" spans="1:13" ht="25.5">
      <c r="A557" s="227"/>
      <c r="B557" s="105" t="s">
        <v>1177</v>
      </c>
      <c r="C557" s="106" t="s">
        <v>1786</v>
      </c>
      <c r="D557" s="99">
        <f>+ROUND('Alimentazione CE Costi'!E1149,2)</f>
        <v>0</v>
      </c>
      <c r="E557" s="99">
        <f>+ROUND('Alimentazione CE Costi'!H1149,2)</f>
        <v>0</v>
      </c>
      <c r="F557" s="99">
        <f t="shared" si="205"/>
        <v>0</v>
      </c>
      <c r="G557" s="62"/>
      <c r="H557" s="241"/>
      <c r="I557" s="100"/>
      <c r="K557" s="96"/>
      <c r="M557" s="100"/>
    </row>
    <row r="558" spans="1:13" ht="25.5">
      <c r="A558" s="227"/>
      <c r="B558" s="105" t="s">
        <v>1179</v>
      </c>
      <c r="C558" s="106" t="s">
        <v>1787</v>
      </c>
      <c r="D558" s="99">
        <f>+ROUND('Alimentazione CE Costi'!E1151,2)</f>
        <v>0</v>
      </c>
      <c r="E558" s="99">
        <f>+ROUND('Alimentazione CE Costi'!H1151,2)</f>
        <v>0</v>
      </c>
      <c r="F558" s="99">
        <f t="shared" si="205"/>
        <v>0</v>
      </c>
      <c r="G558" s="62"/>
      <c r="H558" s="241"/>
      <c r="I558" s="100"/>
      <c r="K558" s="96"/>
      <c r="M558" s="100"/>
    </row>
    <row r="559" spans="1:13" ht="25.5">
      <c r="A559" s="227"/>
      <c r="B559" s="105" t="s">
        <v>1181</v>
      </c>
      <c r="C559" s="106" t="s">
        <v>1788</v>
      </c>
      <c r="D559" s="99">
        <f>+ROUND('Alimentazione CE Costi'!E1153,2)</f>
        <v>0</v>
      </c>
      <c r="E559" s="99">
        <f>+ROUND('Alimentazione CE Costi'!H1153,2)</f>
        <v>0</v>
      </c>
      <c r="F559" s="99">
        <f t="shared" si="205"/>
        <v>0</v>
      </c>
      <c r="G559" s="62"/>
      <c r="H559" s="241"/>
      <c r="I559" s="100"/>
      <c r="K559" s="96"/>
      <c r="M559" s="100"/>
    </row>
    <row r="560" spans="1:13" ht="25.5">
      <c r="A560" s="227"/>
      <c r="B560" s="105" t="s">
        <v>1183</v>
      </c>
      <c r="C560" s="106" t="s">
        <v>1789</v>
      </c>
      <c r="D560" s="99">
        <f>+ROUND('Alimentazione CE Costi'!E1155,2)</f>
        <v>0</v>
      </c>
      <c r="E560" s="99">
        <f>+ROUND('Alimentazione CE Costi'!H1155,2)</f>
        <v>0</v>
      </c>
      <c r="F560" s="99">
        <f t="shared" si="205"/>
        <v>0</v>
      </c>
      <c r="G560" s="62"/>
      <c r="H560" s="241"/>
      <c r="I560" s="100"/>
      <c r="K560" s="96"/>
      <c r="M560" s="100"/>
    </row>
    <row r="561" spans="1:13" ht="18.75">
      <c r="A561" s="227"/>
      <c r="B561" s="105" t="s">
        <v>1185</v>
      </c>
      <c r="C561" s="106" t="s">
        <v>1790</v>
      </c>
      <c r="D561" s="99">
        <f>+ROUND('Alimentazione CE Costi'!E1157,2)</f>
        <v>0</v>
      </c>
      <c r="E561" s="99">
        <f>+ROUND('Alimentazione CE Costi'!H1157,2)</f>
        <v>38905.730000000003</v>
      </c>
      <c r="F561" s="99">
        <f t="shared" si="205"/>
        <v>-38905.730000000003</v>
      </c>
      <c r="G561" s="62"/>
      <c r="H561" s="241"/>
      <c r="I561" s="100"/>
      <c r="K561" s="96"/>
      <c r="M561" s="100"/>
    </row>
    <row r="562" spans="1:13" ht="18.75">
      <c r="A562" s="227"/>
      <c r="B562" s="144" t="s">
        <v>1186</v>
      </c>
      <c r="C562" s="145" t="s">
        <v>1791</v>
      </c>
      <c r="D562" s="146">
        <f t="shared" ref="D562" si="218">+D563+D564+D565</f>
        <v>0</v>
      </c>
      <c r="E562" s="146">
        <f t="shared" ref="E562" si="219">+E563+E564+E565</f>
        <v>0</v>
      </c>
      <c r="F562" s="146">
        <f t="shared" si="205"/>
        <v>0</v>
      </c>
      <c r="G562" s="62"/>
      <c r="H562" s="241"/>
      <c r="I562" s="100"/>
      <c r="K562" s="96"/>
      <c r="M562" s="100"/>
    </row>
    <row r="563" spans="1:13" ht="18.75">
      <c r="A563" s="229"/>
      <c r="B563" s="103" t="s">
        <v>1188</v>
      </c>
      <c r="C563" s="104" t="s">
        <v>1792</v>
      </c>
      <c r="D563" s="99">
        <f>+ROUND('Alimentazione CE Costi'!E1160,2)</f>
        <v>0</v>
      </c>
      <c r="E563" s="99">
        <f>+ROUND('Alimentazione CE Costi'!H1160,2)</f>
        <v>0</v>
      </c>
      <c r="F563" s="99">
        <f t="shared" si="205"/>
        <v>0</v>
      </c>
      <c r="G563" s="355"/>
      <c r="H563" s="241"/>
      <c r="I563" s="100"/>
      <c r="K563" s="96"/>
      <c r="M563" s="100"/>
    </row>
    <row r="564" spans="1:13" ht="25.5">
      <c r="A564" s="229" t="s">
        <v>1253</v>
      </c>
      <c r="B564" s="103" t="s">
        <v>1190</v>
      </c>
      <c r="C564" s="104" t="s">
        <v>1793</v>
      </c>
      <c r="D564" s="99">
        <f>+ROUND('Alimentazione CE Costi'!E1162,2)</f>
        <v>0</v>
      </c>
      <c r="E564" s="99">
        <f>+ROUND('Alimentazione CE Costi'!H1162,2)</f>
        <v>0</v>
      </c>
      <c r="F564" s="99">
        <f t="shared" si="205"/>
        <v>0</v>
      </c>
      <c r="G564" s="355"/>
      <c r="H564" s="241"/>
      <c r="I564" s="100"/>
      <c r="K564" s="96"/>
      <c r="M564" s="100"/>
    </row>
    <row r="565" spans="1:13" ht="18.75">
      <c r="A565" s="229"/>
      <c r="B565" s="150" t="s">
        <v>1191</v>
      </c>
      <c r="C565" s="151" t="s">
        <v>1794</v>
      </c>
      <c r="D565" s="149">
        <f t="shared" ref="D565" si="220">SUM(D566:D572)</f>
        <v>0</v>
      </c>
      <c r="E565" s="149">
        <f t="shared" ref="E565" si="221">SUM(E566:E572)</f>
        <v>0</v>
      </c>
      <c r="F565" s="149">
        <f t="shared" si="205"/>
        <v>0</v>
      </c>
      <c r="G565" s="62"/>
      <c r="H565" s="241"/>
      <c r="I565" s="100"/>
      <c r="K565" s="96"/>
      <c r="M565" s="100"/>
    </row>
    <row r="566" spans="1:13" ht="25.5">
      <c r="A566" s="229" t="s">
        <v>1298</v>
      </c>
      <c r="B566" s="105" t="s">
        <v>1193</v>
      </c>
      <c r="C566" s="106" t="s">
        <v>1795</v>
      </c>
      <c r="D566" s="99">
        <f>+ROUND('Alimentazione CE Costi'!E1165,2)</f>
        <v>0</v>
      </c>
      <c r="E566" s="99">
        <f>+ROUND('Alimentazione CE Costi'!H1165,2)</f>
        <v>0</v>
      </c>
      <c r="F566" s="99">
        <f t="shared" si="205"/>
        <v>0</v>
      </c>
      <c r="G566" s="355"/>
      <c r="H566" s="241"/>
      <c r="I566" s="100"/>
      <c r="K566" s="96"/>
      <c r="M566" s="100"/>
    </row>
    <row r="567" spans="1:13" ht="25.5">
      <c r="A567" s="229"/>
      <c r="B567" s="105" t="s">
        <v>1195</v>
      </c>
      <c r="C567" s="106" t="s">
        <v>1796</v>
      </c>
      <c r="D567" s="99">
        <f>+ROUND('Alimentazione CE Costi'!E1167,2)</f>
        <v>0</v>
      </c>
      <c r="E567" s="99">
        <f>+ROUND('Alimentazione CE Costi'!H1167,2)</f>
        <v>0</v>
      </c>
      <c r="F567" s="99">
        <f t="shared" si="205"/>
        <v>0</v>
      </c>
      <c r="G567" s="355"/>
      <c r="H567" s="241"/>
      <c r="I567" s="100"/>
      <c r="K567" s="96"/>
      <c r="M567" s="100"/>
    </row>
    <row r="568" spans="1:13" ht="25.5">
      <c r="A568" s="229"/>
      <c r="B568" s="105" t="s">
        <v>1197</v>
      </c>
      <c r="C568" s="106" t="s">
        <v>1797</v>
      </c>
      <c r="D568" s="99">
        <f>+ROUND('Alimentazione CE Costi'!E1169,2)</f>
        <v>0</v>
      </c>
      <c r="E568" s="99">
        <f>+ROUND('Alimentazione CE Costi'!H1169,2)</f>
        <v>0</v>
      </c>
      <c r="F568" s="99">
        <f t="shared" si="205"/>
        <v>0</v>
      </c>
      <c r="G568" s="355"/>
      <c r="H568" s="241"/>
      <c r="I568" s="100"/>
      <c r="K568" s="96"/>
      <c r="M568" s="100"/>
    </row>
    <row r="569" spans="1:13" ht="25.5">
      <c r="A569" s="229"/>
      <c r="B569" s="105" t="s">
        <v>1199</v>
      </c>
      <c r="C569" s="106" t="s">
        <v>1798</v>
      </c>
      <c r="D569" s="99">
        <f>+ROUND('Alimentazione CE Costi'!E1171,2)</f>
        <v>0</v>
      </c>
      <c r="E569" s="99">
        <f>+ROUND('Alimentazione CE Costi'!H1171,2)</f>
        <v>0</v>
      </c>
      <c r="F569" s="99">
        <f t="shared" si="205"/>
        <v>0</v>
      </c>
      <c r="G569" s="355"/>
      <c r="H569" s="241"/>
      <c r="I569" s="100"/>
      <c r="K569" s="96"/>
      <c r="M569" s="100"/>
    </row>
    <row r="570" spans="1:13" ht="25.5">
      <c r="A570" s="229"/>
      <c r="B570" s="105" t="s">
        <v>1201</v>
      </c>
      <c r="C570" s="106" t="s">
        <v>1799</v>
      </c>
      <c r="D570" s="99">
        <f>+ROUND('Alimentazione CE Costi'!E1173,2)</f>
        <v>0</v>
      </c>
      <c r="E570" s="99">
        <f>+ROUND('Alimentazione CE Costi'!H1173,2)</f>
        <v>0</v>
      </c>
      <c r="F570" s="99">
        <f t="shared" si="205"/>
        <v>0</v>
      </c>
      <c r="G570" s="355"/>
      <c r="H570" s="241"/>
      <c r="I570" s="100"/>
      <c r="K570" s="96"/>
      <c r="M570" s="100"/>
    </row>
    <row r="571" spans="1:13" ht="25.5">
      <c r="A571" s="229"/>
      <c r="B571" s="105" t="s">
        <v>1203</v>
      </c>
      <c r="C571" s="106" t="s">
        <v>1800</v>
      </c>
      <c r="D571" s="99">
        <f>+ROUND('Alimentazione CE Costi'!E1175,2)</f>
        <v>0</v>
      </c>
      <c r="E571" s="99">
        <f>+ROUND('Alimentazione CE Costi'!H1175,2)</f>
        <v>0</v>
      </c>
      <c r="F571" s="99">
        <f t="shared" si="205"/>
        <v>0</v>
      </c>
      <c r="G571" s="355"/>
      <c r="H571" s="241"/>
      <c r="I571" s="100"/>
      <c r="K571" s="96"/>
      <c r="M571" s="100"/>
    </row>
    <row r="572" spans="1:13" ht="18.75">
      <c r="A572" s="229"/>
      <c r="B572" s="105" t="s">
        <v>1205</v>
      </c>
      <c r="C572" s="106" t="s">
        <v>1801</v>
      </c>
      <c r="D572" s="99">
        <f>+ROUND('Alimentazione CE Costi'!E1177,2)</f>
        <v>0</v>
      </c>
      <c r="E572" s="99">
        <f>+ROUND('Alimentazione CE Costi'!H1177,2)</f>
        <v>0</v>
      </c>
      <c r="F572" s="99">
        <f t="shared" si="205"/>
        <v>0</v>
      </c>
      <c r="G572" s="355"/>
      <c r="H572" s="241"/>
      <c r="I572" s="100"/>
      <c r="K572" s="96"/>
      <c r="M572" s="100"/>
    </row>
    <row r="573" spans="1:13" ht="18.75">
      <c r="A573" s="227"/>
      <c r="B573" s="103" t="s">
        <v>1206</v>
      </c>
      <c r="C573" s="104" t="s">
        <v>1802</v>
      </c>
      <c r="D573" s="99">
        <f>+ROUND('Alimentazione CE Costi'!E1179,2)</f>
        <v>0</v>
      </c>
      <c r="E573" s="99">
        <f>+ROUND('Alimentazione CE Costi'!H1179,2)</f>
        <v>89.18</v>
      </c>
      <c r="F573" s="99">
        <f t="shared" si="205"/>
        <v>-89.18</v>
      </c>
      <c r="G573" s="62"/>
      <c r="H573" s="241"/>
      <c r="I573" s="114"/>
      <c r="K573" s="96"/>
      <c r="M573" s="100"/>
    </row>
    <row r="574" spans="1:13" ht="18.75">
      <c r="A574" s="227"/>
      <c r="B574" s="141" t="s">
        <v>1803</v>
      </c>
      <c r="C574" s="142" t="s">
        <v>1804</v>
      </c>
      <c r="D574" s="143">
        <f t="shared" ref="D574" si="222">+D516-D542</f>
        <v>0</v>
      </c>
      <c r="E574" s="143">
        <f t="shared" ref="E574" si="223">+E516-E542</f>
        <v>4974542.7899999991</v>
      </c>
      <c r="F574" s="143">
        <f t="shared" si="205"/>
        <v>-4974542.7899999991</v>
      </c>
      <c r="G574" s="62"/>
      <c r="H574" s="241"/>
      <c r="I574" s="114"/>
      <c r="K574" s="96"/>
      <c r="M574" s="100"/>
    </row>
    <row r="575" spans="1:13" ht="25.5">
      <c r="A575" s="227"/>
      <c r="B575" s="97" t="s">
        <v>1805</v>
      </c>
      <c r="C575" s="98" t="s">
        <v>1806</v>
      </c>
      <c r="D575" s="99">
        <f>+D157-D491+D510+D514+D574</f>
        <v>1050439.4800000787</v>
      </c>
      <c r="E575" s="99">
        <f t="shared" ref="E575" si="224">+E157-E491+E510+E514+E574</f>
        <v>2564839.0799999014</v>
      </c>
      <c r="F575" s="99">
        <f t="shared" si="205"/>
        <v>-1514399.5999998227</v>
      </c>
      <c r="G575" s="62"/>
      <c r="H575" s="241"/>
      <c r="I575" s="115"/>
      <c r="K575" s="96"/>
      <c r="M575" s="100"/>
    </row>
    <row r="576" spans="1:13" ht="18.75">
      <c r="A576" s="229"/>
      <c r="B576" s="154"/>
      <c r="C576" s="155" t="s">
        <v>1807</v>
      </c>
      <c r="D576" s="156"/>
      <c r="E576" s="156"/>
      <c r="F576" s="156">
        <f t="shared" si="205"/>
        <v>0</v>
      </c>
      <c r="G576" s="355"/>
      <c r="H576" s="241"/>
      <c r="I576" s="116"/>
      <c r="K576" s="96"/>
      <c r="M576" s="100"/>
    </row>
    <row r="577" spans="1:27" ht="18.75">
      <c r="A577" s="227"/>
      <c r="B577" s="138" t="s">
        <v>1207</v>
      </c>
      <c r="C577" s="139" t="s">
        <v>1808</v>
      </c>
      <c r="D577" s="140">
        <f t="shared" ref="D577" si="225">+D578+D579+D580+D581</f>
        <v>1050439.48</v>
      </c>
      <c r="E577" s="140">
        <f t="shared" ref="E577" si="226">+E578+E579+E580+E581</f>
        <v>941885.54</v>
      </c>
      <c r="F577" s="140">
        <f t="shared" si="205"/>
        <v>108553.93999999994</v>
      </c>
      <c r="G577" s="62"/>
      <c r="H577" s="241"/>
      <c r="I577" s="117"/>
      <c r="K577" s="96"/>
      <c r="M577" s="100"/>
    </row>
    <row r="578" spans="1:27" ht="18.75">
      <c r="A578" s="231"/>
      <c r="B578" s="101" t="s">
        <v>1209</v>
      </c>
      <c r="C578" s="102" t="s">
        <v>1809</v>
      </c>
      <c r="D578" s="99">
        <f>+ROUND('Alimentazione CE Costi'!E1183,2)</f>
        <v>867320.18</v>
      </c>
      <c r="E578" s="99">
        <f>+ROUND('Alimentazione CE Costi'!H1183,2)</f>
        <v>708079.87</v>
      </c>
      <c r="F578" s="99">
        <f t="shared" si="205"/>
        <v>159240.31000000006</v>
      </c>
      <c r="G578" s="62"/>
      <c r="H578" s="241"/>
      <c r="I578" s="116"/>
      <c r="K578" s="96"/>
      <c r="M578" s="100"/>
    </row>
    <row r="579" spans="1:27" ht="25.5">
      <c r="A579" s="231"/>
      <c r="B579" s="101" t="s">
        <v>1211</v>
      </c>
      <c r="C579" s="102" t="s">
        <v>1810</v>
      </c>
      <c r="D579" s="99">
        <f>+ROUND('Alimentazione CE Costi'!E1185,2)</f>
        <v>183119.3</v>
      </c>
      <c r="E579" s="99">
        <f>+ROUND('Alimentazione CE Costi'!H1185,2)</f>
        <v>233805.67</v>
      </c>
      <c r="F579" s="99">
        <f t="shared" si="205"/>
        <v>-50686.370000000024</v>
      </c>
      <c r="G579" s="62"/>
      <c r="H579" s="241"/>
      <c r="I579" s="114"/>
      <c r="K579" s="96"/>
      <c r="M579" s="100"/>
    </row>
    <row r="580" spans="1:27" ht="25.5">
      <c r="A580" s="231"/>
      <c r="B580" s="101" t="s">
        <v>1213</v>
      </c>
      <c r="C580" s="102" t="s">
        <v>1811</v>
      </c>
      <c r="D580" s="99">
        <f>+ROUND('Alimentazione CE Costi'!E1187,2)</f>
        <v>0</v>
      </c>
      <c r="E580" s="99">
        <f>+ROUND('Alimentazione CE Costi'!H1187,2)</f>
        <v>0</v>
      </c>
      <c r="F580" s="99">
        <f t="shared" si="205"/>
        <v>0</v>
      </c>
      <c r="G580" s="62"/>
      <c r="H580" s="241"/>
      <c r="I580" s="116"/>
      <c r="K580" s="96"/>
      <c r="M580" s="100"/>
    </row>
    <row r="581" spans="1:27" ht="18.75">
      <c r="A581" s="231"/>
      <c r="B581" s="101" t="s">
        <v>1215</v>
      </c>
      <c r="C581" s="102" t="s">
        <v>1812</v>
      </c>
      <c r="D581" s="99">
        <f>+ROUND('Alimentazione CE Costi'!E1189,2)</f>
        <v>0</v>
      </c>
      <c r="E581" s="99">
        <f>+ROUND('Alimentazione CE Costi'!H1189,2)</f>
        <v>0</v>
      </c>
      <c r="F581" s="99">
        <f t="shared" si="205"/>
        <v>0</v>
      </c>
      <c r="G581" s="62"/>
      <c r="H581" s="241"/>
      <c r="I581" s="116"/>
      <c r="K581" s="96"/>
      <c r="M581" s="100"/>
    </row>
    <row r="582" spans="1:27" ht="18.75">
      <c r="A582" s="227"/>
      <c r="B582" s="138" t="s">
        <v>1216</v>
      </c>
      <c r="C582" s="139" t="s">
        <v>1813</v>
      </c>
      <c r="D582" s="140">
        <f t="shared" ref="D582" si="227">+D583+D584</f>
        <v>0</v>
      </c>
      <c r="E582" s="140">
        <f t="shared" ref="E582" si="228">+E583+E584</f>
        <v>0</v>
      </c>
      <c r="F582" s="140">
        <f t="shared" si="205"/>
        <v>0</v>
      </c>
      <c r="G582" s="62"/>
      <c r="H582" s="241"/>
      <c r="I582" s="116"/>
      <c r="K582" s="96"/>
      <c r="M582" s="100"/>
    </row>
    <row r="583" spans="1:27" ht="18.75">
      <c r="A583" s="227"/>
      <c r="B583" s="101" t="s">
        <v>1218</v>
      </c>
      <c r="C583" s="102" t="s">
        <v>1814</v>
      </c>
      <c r="D583" s="99">
        <f>+ROUND('Alimentazione CE Costi'!E1192,2)</f>
        <v>0</v>
      </c>
      <c r="E583" s="99">
        <f>+ROUND('Alimentazione CE Costi'!H1192,2)</f>
        <v>0</v>
      </c>
      <c r="F583" s="99">
        <f t="shared" si="205"/>
        <v>0</v>
      </c>
      <c r="G583" s="62"/>
      <c r="H583" s="241"/>
      <c r="I583" s="117"/>
      <c r="K583" s="96"/>
      <c r="M583" s="100"/>
    </row>
    <row r="584" spans="1:27" ht="18.75">
      <c r="A584" s="227"/>
      <c r="B584" s="101" t="s">
        <v>1220</v>
      </c>
      <c r="C584" s="102" t="s">
        <v>1815</v>
      </c>
      <c r="D584" s="99">
        <f>+ROUND('Alimentazione CE Costi'!E1194,2)</f>
        <v>0</v>
      </c>
      <c r="E584" s="99">
        <f>+ROUND('Alimentazione CE Costi'!H1194,2)</f>
        <v>0</v>
      </c>
      <c r="F584" s="99">
        <f t="shared" si="205"/>
        <v>0</v>
      </c>
      <c r="G584" s="62"/>
      <c r="H584" s="241"/>
      <c r="I584" s="116"/>
      <c r="K584" s="96"/>
      <c r="M584" s="100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</row>
    <row r="585" spans="1:27" ht="25.5">
      <c r="A585" s="229"/>
      <c r="B585" s="97" t="s">
        <v>1222</v>
      </c>
      <c r="C585" s="98" t="s">
        <v>1816</v>
      </c>
      <c r="D585" s="99">
        <f>+ROUND('Alimentazione CE Costi'!E1196,2)</f>
        <v>0</v>
      </c>
      <c r="E585" s="99">
        <f>+ROUND('Alimentazione CE Costi'!H1196,2)</f>
        <v>0</v>
      </c>
      <c r="F585" s="99">
        <f t="shared" si="205"/>
        <v>0</v>
      </c>
      <c r="G585" s="355"/>
      <c r="H585" s="241"/>
      <c r="I585" s="118"/>
      <c r="K585" s="96"/>
      <c r="M585" s="100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</row>
    <row r="586" spans="1:27" ht="18.75">
      <c r="A586" s="229"/>
      <c r="B586" s="141" t="s">
        <v>1817</v>
      </c>
      <c r="C586" s="142" t="s">
        <v>1818</v>
      </c>
      <c r="D586" s="143">
        <f t="shared" ref="D586" si="229">+D577+D582+D585</f>
        <v>1050439.48</v>
      </c>
      <c r="E586" s="143">
        <f t="shared" ref="E586" si="230">+E577+E582+E585</f>
        <v>941885.54</v>
      </c>
      <c r="F586" s="143">
        <f t="shared" si="205"/>
        <v>108553.93999999994</v>
      </c>
      <c r="G586" s="62"/>
      <c r="H586" s="241"/>
      <c r="I586" s="119"/>
      <c r="K586" s="96"/>
      <c r="M586" s="100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</row>
    <row r="587" spans="1:27" ht="19.5" thickBot="1">
      <c r="A587" s="237"/>
      <c r="B587" s="168" t="s">
        <v>1819</v>
      </c>
      <c r="C587" s="169" t="s">
        <v>1820</v>
      </c>
      <c r="D587" s="170">
        <f t="shared" ref="D587" si="231">+D575-D586</f>
        <v>7.8696757555007935E-8</v>
      </c>
      <c r="E587" s="170">
        <f t="shared" ref="E587" si="232">+E575-E586</f>
        <v>1622953.5399999013</v>
      </c>
      <c r="F587" s="170">
        <f t="shared" si="205"/>
        <v>-1622953.5399998226</v>
      </c>
      <c r="G587" s="62"/>
      <c r="H587" s="241"/>
      <c r="I587" s="119"/>
      <c r="K587" s="96"/>
      <c r="M587" s="100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</row>
    <row r="588" spans="1:27">
      <c r="A588" s="114"/>
      <c r="B588" s="120"/>
      <c r="C588" s="121"/>
      <c r="D588" s="121"/>
      <c r="E588" s="121"/>
      <c r="F588" s="114"/>
      <c r="G588" s="114"/>
      <c r="H588" s="114"/>
      <c r="I588" s="114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22"/>
    </row>
    <row r="589" spans="1:27">
      <c r="A589" s="114"/>
      <c r="B589" s="78" t="s">
        <v>1821</v>
      </c>
      <c r="C589" s="121"/>
      <c r="D589" s="121"/>
      <c r="E589" s="121"/>
      <c r="F589" s="114"/>
      <c r="G589" s="114"/>
      <c r="H589" s="114"/>
      <c r="I589" s="114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22"/>
    </row>
    <row r="590" spans="1:27" ht="15">
      <c r="A590" s="123"/>
      <c r="B590" s="48"/>
      <c r="C590" s="124"/>
      <c r="D590" s="124"/>
      <c r="E590" s="124"/>
      <c r="F590" s="115"/>
      <c r="G590" s="115"/>
      <c r="H590" s="115"/>
      <c r="I590" s="115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25"/>
    </row>
    <row r="591" spans="1:27">
      <c r="A591" s="123"/>
      <c r="B591" s="78"/>
      <c r="C591" s="78"/>
      <c r="D591" s="78"/>
      <c r="E591" s="78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26"/>
    </row>
    <row r="592" spans="1:27">
      <c r="A592" s="123"/>
      <c r="B592" s="127" t="s">
        <v>1822</v>
      </c>
      <c r="C592" s="128"/>
      <c r="D592" s="128"/>
      <c r="E592" s="128"/>
      <c r="F592" s="117"/>
      <c r="H592" s="117"/>
      <c r="I592" s="117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62"/>
    </row>
    <row r="593" spans="1:24">
      <c r="A593" s="114"/>
      <c r="B593" s="78"/>
      <c r="C593" s="78"/>
      <c r="D593" s="78"/>
      <c r="E593" s="78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26"/>
    </row>
    <row r="594" spans="1:24" ht="15">
      <c r="A594" s="114"/>
      <c r="B594" s="127" t="s">
        <v>1823</v>
      </c>
      <c r="C594" s="121"/>
      <c r="D594" s="121"/>
      <c r="E594" s="121"/>
      <c r="F594" s="114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54"/>
    </row>
    <row r="595" spans="1:24">
      <c r="A595" s="114"/>
      <c r="B595" s="78"/>
      <c r="C595" s="78"/>
      <c r="D595" s="78"/>
      <c r="E595" s="78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26"/>
    </row>
    <row r="596" spans="1:24">
      <c r="A596" s="114"/>
      <c r="B596" s="78"/>
      <c r="C596" s="78"/>
      <c r="D596" s="78"/>
      <c r="E596" s="78"/>
      <c r="F596" s="116"/>
      <c r="G596" s="116"/>
      <c r="H596" s="116"/>
      <c r="I596" s="116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26"/>
    </row>
    <row r="597" spans="1:24" ht="15">
      <c r="A597" s="114"/>
      <c r="B597" s="78"/>
      <c r="C597" s="78"/>
      <c r="D597" s="78"/>
      <c r="E597" s="78"/>
      <c r="F597" s="116"/>
      <c r="G597" s="116"/>
      <c r="H597" s="116"/>
      <c r="I597" s="116"/>
      <c r="O597" s="131"/>
      <c r="P597" s="131"/>
      <c r="Q597" s="131"/>
      <c r="R597" s="131"/>
      <c r="S597" s="131"/>
      <c r="U597" s="126"/>
    </row>
    <row r="598" spans="1:24" ht="15">
      <c r="A598" s="129"/>
      <c r="B598" s="48"/>
      <c r="C598" s="128"/>
      <c r="D598" s="128"/>
      <c r="E598" s="128"/>
      <c r="F598" s="117"/>
      <c r="H598" s="117"/>
      <c r="I598" s="117"/>
      <c r="O598" s="131"/>
      <c r="P598" s="131"/>
      <c r="Q598" s="131"/>
      <c r="R598" s="131"/>
      <c r="S598" s="131"/>
      <c r="U598" s="54"/>
    </row>
    <row r="599" spans="1:24" ht="15">
      <c r="A599" s="129"/>
      <c r="B599" s="78"/>
      <c r="C599" s="78"/>
      <c r="D599" s="78"/>
      <c r="E599" s="78"/>
      <c r="F599" s="116"/>
      <c r="G599" s="116"/>
      <c r="H599" s="116"/>
      <c r="I599" s="116"/>
      <c r="O599" s="131"/>
      <c r="P599" s="131"/>
      <c r="Q599" s="131"/>
      <c r="R599" s="131"/>
      <c r="S599" s="131"/>
      <c r="U599" s="126"/>
    </row>
    <row r="600" spans="1:24" ht="15">
      <c r="A600" s="129"/>
      <c r="C600" s="130"/>
      <c r="D600" s="130"/>
      <c r="E600" s="130"/>
      <c r="F600" s="118"/>
      <c r="G600" s="117"/>
      <c r="H600" s="117"/>
      <c r="I600" s="117"/>
      <c r="O600" s="131"/>
      <c r="P600" s="131"/>
      <c r="Q600" s="131"/>
      <c r="R600" s="131"/>
      <c r="S600" s="131"/>
      <c r="V600" s="50"/>
    </row>
    <row r="601" spans="1:24" ht="15">
      <c r="O601" s="131"/>
      <c r="P601" s="131"/>
      <c r="Q601" s="131"/>
      <c r="R601" s="131"/>
      <c r="S601" s="131"/>
    </row>
    <row r="602" spans="1:24" ht="15">
      <c r="T602" s="131"/>
      <c r="U602" s="131"/>
      <c r="V602" s="131"/>
      <c r="W602" s="131"/>
      <c r="X602" s="131"/>
    </row>
    <row r="603" spans="1:24" ht="15">
      <c r="T603" s="131"/>
      <c r="U603" s="131"/>
      <c r="V603" s="131"/>
      <c r="W603" s="131"/>
      <c r="X603" s="131"/>
    </row>
    <row r="604" spans="1:24" ht="15">
      <c r="T604" s="131"/>
      <c r="U604" s="131"/>
      <c r="V604" s="131"/>
      <c r="W604" s="131"/>
      <c r="X604" s="131"/>
    </row>
    <row r="605" spans="1:24" ht="15">
      <c r="T605" s="131"/>
      <c r="U605" s="131"/>
      <c r="V605" s="131"/>
      <c r="W605" s="131"/>
      <c r="X605" s="131"/>
    </row>
    <row r="606" spans="1:24" ht="15">
      <c r="T606" s="131"/>
      <c r="U606" s="131"/>
      <c r="V606" s="131"/>
      <c r="W606" s="131"/>
      <c r="X606" s="131"/>
    </row>
    <row r="607" spans="1:24" ht="15">
      <c r="T607" s="131"/>
      <c r="U607" s="131"/>
      <c r="V607" s="131"/>
      <c r="W607" s="131"/>
      <c r="X607" s="131"/>
    </row>
    <row r="608" spans="1:24" ht="15">
      <c r="T608" s="131"/>
      <c r="U608" s="131"/>
      <c r="V608" s="131"/>
      <c r="W608" s="131"/>
      <c r="X608" s="131"/>
    </row>
    <row r="609" spans="20:24" ht="15">
      <c r="T609" s="131"/>
      <c r="U609" s="131"/>
      <c r="V609" s="131"/>
      <c r="W609" s="131"/>
      <c r="X609" s="131"/>
    </row>
    <row r="610" spans="20:24" ht="15">
      <c r="T610" s="131"/>
      <c r="U610" s="131"/>
      <c r="V610" s="131"/>
      <c r="W610" s="131"/>
      <c r="X610" s="131"/>
    </row>
    <row r="611" spans="20:24" ht="15">
      <c r="T611" s="131"/>
      <c r="U611" s="131"/>
      <c r="V611" s="131"/>
      <c r="W611" s="131"/>
      <c r="X611" s="131"/>
    </row>
    <row r="612" spans="20:24" ht="15">
      <c r="T612" s="131"/>
      <c r="U612" s="131"/>
      <c r="V612" s="131"/>
      <c r="W612" s="131"/>
      <c r="X612" s="131"/>
    </row>
    <row r="613" spans="20:24" ht="15">
      <c r="T613" s="131"/>
      <c r="U613" s="131"/>
      <c r="V613" s="131"/>
      <c r="W613" s="131"/>
      <c r="X613" s="131"/>
    </row>
    <row r="614" spans="20:24" ht="15">
      <c r="T614" s="131"/>
      <c r="U614" s="131"/>
      <c r="V614" s="131"/>
      <c r="W614" s="131"/>
      <c r="X614" s="131"/>
    </row>
    <row r="615" spans="20:24" ht="15">
      <c r="T615" s="131"/>
      <c r="U615" s="131"/>
      <c r="V615" s="131"/>
      <c r="W615" s="131"/>
      <c r="X615" s="131"/>
    </row>
    <row r="616" spans="20:24" ht="15">
      <c r="T616" s="131"/>
      <c r="U616" s="131"/>
      <c r="V616" s="131"/>
      <c r="W616" s="131"/>
      <c r="X616" s="131"/>
    </row>
    <row r="617" spans="20:24" ht="15">
      <c r="T617" s="131"/>
      <c r="U617" s="131"/>
      <c r="V617" s="131"/>
      <c r="W617" s="131"/>
      <c r="X617" s="131"/>
    </row>
    <row r="618" spans="20:24" ht="15">
      <c r="T618" s="131"/>
      <c r="U618" s="131"/>
      <c r="V618" s="131"/>
      <c r="W618" s="131"/>
      <c r="X618" s="131"/>
    </row>
    <row r="619" spans="20:24" ht="15">
      <c r="T619" s="131"/>
      <c r="U619" s="131"/>
      <c r="V619" s="131"/>
      <c r="W619" s="131"/>
      <c r="X619" s="131"/>
    </row>
    <row r="620" spans="20:24" ht="15">
      <c r="T620" s="131"/>
      <c r="U620" s="131"/>
      <c r="V620" s="131"/>
      <c r="W620" s="131"/>
      <c r="X620" s="131"/>
    </row>
    <row r="621" spans="20:24" ht="15">
      <c r="T621" s="131"/>
      <c r="U621" s="131"/>
      <c r="V621" s="131"/>
      <c r="W621" s="131"/>
      <c r="X621" s="131"/>
    </row>
    <row r="622" spans="20:24" ht="15">
      <c r="T622" s="131"/>
      <c r="U622" s="131"/>
      <c r="V622" s="131"/>
      <c r="W622" s="131"/>
      <c r="X622" s="131"/>
    </row>
    <row r="623" spans="20:24" ht="15">
      <c r="T623" s="131"/>
      <c r="U623" s="131"/>
      <c r="V623" s="131"/>
      <c r="W623" s="131"/>
      <c r="X623" s="131"/>
    </row>
    <row r="624" spans="20:24" ht="15">
      <c r="T624" s="131"/>
      <c r="U624" s="131"/>
      <c r="V624" s="131"/>
      <c r="W624" s="131"/>
      <c r="X624" s="131"/>
    </row>
    <row r="625" spans="20:24" ht="15">
      <c r="T625" s="131"/>
      <c r="U625" s="131"/>
      <c r="V625" s="131"/>
      <c r="W625" s="131"/>
      <c r="X625" s="131"/>
    </row>
    <row r="626" spans="20:24" ht="15">
      <c r="T626" s="131"/>
      <c r="U626" s="131"/>
      <c r="V626" s="131"/>
      <c r="W626" s="131"/>
      <c r="X626" s="131"/>
    </row>
    <row r="627" spans="20:24" ht="15">
      <c r="T627" s="131"/>
      <c r="U627" s="131"/>
      <c r="V627" s="131"/>
      <c r="W627" s="131"/>
      <c r="X627" s="131"/>
    </row>
    <row r="628" spans="20:24" ht="15">
      <c r="T628" s="131"/>
      <c r="U628" s="131"/>
      <c r="V628" s="131"/>
      <c r="W628" s="131"/>
      <c r="X628" s="131"/>
    </row>
    <row r="629" spans="20:24" ht="15">
      <c r="T629" s="131"/>
      <c r="U629" s="131"/>
      <c r="V629" s="131"/>
      <c r="W629" s="131"/>
      <c r="X629" s="131"/>
    </row>
    <row r="630" spans="20:24" ht="15">
      <c r="T630" s="131"/>
      <c r="U630" s="131"/>
      <c r="V630" s="131"/>
      <c r="W630" s="131"/>
      <c r="X630" s="131"/>
    </row>
    <row r="631" spans="20:24" ht="15">
      <c r="T631" s="131"/>
      <c r="U631" s="131"/>
      <c r="V631" s="131"/>
      <c r="W631" s="131"/>
      <c r="X631" s="131"/>
    </row>
    <row r="632" spans="20:24" ht="15">
      <c r="T632" s="131"/>
      <c r="U632" s="131"/>
      <c r="V632" s="131"/>
      <c r="W632" s="131"/>
      <c r="X632" s="131"/>
    </row>
    <row r="633" spans="20:24" ht="15">
      <c r="T633" s="131"/>
      <c r="U633" s="131"/>
      <c r="V633" s="131"/>
      <c r="W633" s="131"/>
      <c r="X633" s="131"/>
    </row>
    <row r="634" spans="20:24" ht="15">
      <c r="T634" s="131"/>
      <c r="U634" s="131"/>
      <c r="V634" s="131"/>
      <c r="W634" s="131"/>
      <c r="X634" s="131"/>
    </row>
    <row r="635" spans="20:24" ht="15">
      <c r="T635" s="131"/>
      <c r="U635" s="131"/>
      <c r="V635" s="131"/>
      <c r="W635" s="131"/>
      <c r="X635" s="131"/>
    </row>
    <row r="636" spans="20:24" ht="15">
      <c r="T636" s="131"/>
      <c r="U636" s="131"/>
      <c r="V636" s="131"/>
      <c r="W636" s="131"/>
      <c r="X636" s="131"/>
    </row>
    <row r="637" spans="20:24" ht="15">
      <c r="T637" s="131"/>
      <c r="U637" s="131"/>
      <c r="V637" s="131"/>
      <c r="W637" s="131"/>
      <c r="X637" s="131"/>
    </row>
    <row r="638" spans="20:24" ht="15">
      <c r="T638" s="131"/>
      <c r="U638" s="131"/>
      <c r="V638" s="131"/>
      <c r="W638" s="131"/>
      <c r="X638" s="131"/>
    </row>
    <row r="639" spans="20:24" ht="15">
      <c r="T639" s="131"/>
      <c r="U639" s="131"/>
      <c r="V639" s="131"/>
      <c r="W639" s="131"/>
      <c r="X639" s="131"/>
    </row>
    <row r="640" spans="20:24" ht="15">
      <c r="T640" s="131"/>
      <c r="U640" s="131"/>
      <c r="V640" s="131"/>
      <c r="W640" s="131"/>
      <c r="X640" s="131"/>
    </row>
    <row r="641" spans="20:24" ht="15">
      <c r="T641" s="131"/>
      <c r="U641" s="131"/>
      <c r="V641" s="131"/>
      <c r="W641" s="131"/>
      <c r="X641" s="131"/>
    </row>
    <row r="642" spans="20:24" ht="15">
      <c r="T642" s="131"/>
      <c r="U642" s="131"/>
      <c r="V642" s="131"/>
      <c r="W642" s="131"/>
      <c r="X642" s="131"/>
    </row>
    <row r="643" spans="20:24" ht="15">
      <c r="T643" s="131"/>
      <c r="U643" s="131"/>
      <c r="V643" s="131"/>
      <c r="W643" s="131"/>
      <c r="X643" s="131"/>
    </row>
    <row r="644" spans="20:24" ht="15">
      <c r="T644" s="131"/>
      <c r="U644" s="131"/>
      <c r="V644" s="131"/>
      <c r="W644" s="131"/>
      <c r="X644" s="131"/>
    </row>
    <row r="645" spans="20:24" ht="15">
      <c r="T645" s="131"/>
      <c r="U645" s="131"/>
      <c r="V645" s="131"/>
      <c r="W645" s="131"/>
      <c r="X645" s="131"/>
    </row>
    <row r="646" spans="20:24" ht="15">
      <c r="T646" s="131"/>
      <c r="U646" s="131"/>
      <c r="V646" s="131"/>
      <c r="W646" s="131"/>
      <c r="X646" s="131"/>
    </row>
    <row r="647" spans="20:24" ht="15">
      <c r="T647" s="131"/>
      <c r="U647" s="131"/>
      <c r="V647" s="131"/>
      <c r="W647" s="131"/>
      <c r="X647" s="131"/>
    </row>
    <row r="648" spans="20:24" ht="15">
      <c r="T648" s="131"/>
      <c r="U648" s="131"/>
      <c r="V648" s="131"/>
      <c r="W648" s="131"/>
      <c r="X648" s="131"/>
    </row>
    <row r="649" spans="20:24" ht="15">
      <c r="T649" s="131"/>
      <c r="U649" s="131"/>
      <c r="V649" s="131"/>
      <c r="W649" s="131"/>
      <c r="X649" s="131"/>
    </row>
    <row r="650" spans="20:24" ht="15">
      <c r="T650" s="131"/>
      <c r="U650" s="131"/>
      <c r="V650" s="131"/>
      <c r="W650" s="131"/>
      <c r="X650" s="131"/>
    </row>
  </sheetData>
  <mergeCells count="1">
    <mergeCell ref="A18:AB18"/>
  </mergeCells>
  <pageMargins left="0.7" right="0.7" top="0.75" bottom="0.75" header="0.3" footer="0.3"/>
  <pageSetup paperSize="9" scale="2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7"/>
  <sheetViews>
    <sheetView workbookViewId="0">
      <pane ySplit="1" topLeftCell="A1188" activePane="bottomLeft" state="frozen"/>
      <selection pane="bottomLeft" activeCell="H1113" sqref="H1113"/>
    </sheetView>
  </sheetViews>
  <sheetFormatPr defaultRowHeight="12.75"/>
  <cols>
    <col min="1" max="1" width="5.5703125" style="261" customWidth="1"/>
    <col min="2" max="2" width="30.42578125" style="261" customWidth="1"/>
    <col min="3" max="3" width="52.28515625" style="336" customWidth="1"/>
    <col min="4" max="4" width="9.5703125" customWidth="1"/>
    <col min="5" max="8" width="16" style="255" customWidth="1"/>
    <col min="9" max="9" width="9.140625" style="255"/>
  </cols>
  <sheetData>
    <row r="1" spans="1:9" s="337" customFormat="1" ht="51.75" thickBot="1">
      <c r="A1" s="254" t="s">
        <v>120</v>
      </c>
      <c r="B1" s="359" t="s">
        <v>2236</v>
      </c>
      <c r="C1" s="359" t="s">
        <v>121</v>
      </c>
      <c r="D1" s="359" t="s">
        <v>1939</v>
      </c>
      <c r="E1" s="414" t="s">
        <v>3635</v>
      </c>
      <c r="F1" s="360" t="s">
        <v>3636</v>
      </c>
      <c r="G1" s="360" t="s">
        <v>3637</v>
      </c>
      <c r="H1" s="414" t="s">
        <v>3641</v>
      </c>
      <c r="I1" s="399"/>
    </row>
    <row r="2" spans="1:9">
      <c r="A2" s="406" t="s">
        <v>1966</v>
      </c>
      <c r="B2" s="407" t="s">
        <v>2237</v>
      </c>
      <c r="C2" s="407" t="s">
        <v>2238</v>
      </c>
      <c r="D2" s="408"/>
      <c r="E2" s="409"/>
      <c r="F2" s="409"/>
      <c r="G2" s="409"/>
      <c r="H2" s="409"/>
    </row>
    <row r="3" spans="1:9">
      <c r="A3" s="381" t="s">
        <v>1969</v>
      </c>
      <c r="B3" s="362" t="s">
        <v>463</v>
      </c>
      <c r="C3" s="362" t="s">
        <v>2239</v>
      </c>
      <c r="D3" s="382"/>
      <c r="E3" s="395"/>
      <c r="F3" s="395"/>
      <c r="G3" s="395"/>
      <c r="H3" s="395"/>
    </row>
    <row r="4" spans="1:9">
      <c r="A4" s="381" t="s">
        <v>1971</v>
      </c>
      <c r="B4" s="362" t="s">
        <v>464</v>
      </c>
      <c r="C4" s="362" t="s">
        <v>2240</v>
      </c>
      <c r="D4" s="382"/>
      <c r="E4" s="395"/>
      <c r="F4" s="395"/>
      <c r="G4" s="395"/>
      <c r="H4" s="395"/>
    </row>
    <row r="5" spans="1:9">
      <c r="A5" s="381" t="s">
        <v>1973</v>
      </c>
      <c r="B5" s="362" t="s">
        <v>465</v>
      </c>
      <c r="C5" s="362" t="s">
        <v>2241</v>
      </c>
      <c r="D5" s="382"/>
      <c r="E5" s="395"/>
      <c r="F5" s="395"/>
      <c r="G5" s="395"/>
      <c r="H5" s="395"/>
    </row>
    <row r="6" spans="1:9" ht="25.5">
      <c r="A6" s="381" t="s">
        <v>1975</v>
      </c>
      <c r="B6" s="362" t="s">
        <v>466</v>
      </c>
      <c r="C6" s="362" t="s">
        <v>2242</v>
      </c>
      <c r="D6" s="382"/>
      <c r="E6" s="395"/>
      <c r="F6" s="395"/>
      <c r="G6" s="395"/>
      <c r="H6" s="395"/>
    </row>
    <row r="7" spans="1:9" ht="24">
      <c r="A7" s="365">
        <v>7</v>
      </c>
      <c r="B7" s="365" t="s">
        <v>2243</v>
      </c>
      <c r="C7" s="366" t="s">
        <v>467</v>
      </c>
      <c r="D7" s="383"/>
      <c r="E7" s="398">
        <v>274850027.62649763</v>
      </c>
      <c r="F7" s="398"/>
      <c r="G7" s="398"/>
      <c r="H7" s="398">
        <v>310475311.23000157</v>
      </c>
    </row>
    <row r="8" spans="1:9">
      <c r="A8" s="365">
        <v>7</v>
      </c>
      <c r="B8" s="365" t="s">
        <v>2244</v>
      </c>
      <c r="C8" s="366" t="s">
        <v>1940</v>
      </c>
      <c r="D8" s="383"/>
      <c r="E8" s="398">
        <v>0</v>
      </c>
      <c r="F8" s="398"/>
      <c r="G8" s="398"/>
      <c r="H8" s="398">
        <v>0</v>
      </c>
    </row>
    <row r="9" spans="1:9">
      <c r="A9" s="381" t="s">
        <v>1975</v>
      </c>
      <c r="B9" s="362" t="s">
        <v>469</v>
      </c>
      <c r="C9" s="362" t="s">
        <v>1383</v>
      </c>
      <c r="D9" s="382"/>
      <c r="E9" s="395"/>
      <c r="F9" s="395"/>
      <c r="G9" s="395"/>
      <c r="H9" s="395"/>
    </row>
    <row r="10" spans="1:9">
      <c r="A10" s="365" t="s">
        <v>1978</v>
      </c>
      <c r="B10" s="365" t="s">
        <v>2245</v>
      </c>
      <c r="C10" s="366" t="s">
        <v>468</v>
      </c>
      <c r="D10" s="383"/>
      <c r="E10" s="398">
        <v>2139736.0332190474</v>
      </c>
      <c r="F10" s="398"/>
      <c r="G10" s="398"/>
      <c r="H10" s="398">
        <v>2419219.2999999984</v>
      </c>
    </row>
    <row r="11" spans="1:9" ht="24">
      <c r="A11" s="365">
        <v>7</v>
      </c>
      <c r="B11" s="365" t="s">
        <v>2246</v>
      </c>
      <c r="C11" s="366" t="s">
        <v>1941</v>
      </c>
      <c r="D11" s="383"/>
      <c r="E11" s="398">
        <v>0</v>
      </c>
      <c r="F11" s="398"/>
      <c r="G11" s="398"/>
      <c r="H11" s="398">
        <v>0</v>
      </c>
    </row>
    <row r="12" spans="1:9">
      <c r="A12" s="381" t="s">
        <v>1975</v>
      </c>
      <c r="B12" s="362" t="s">
        <v>471</v>
      </c>
      <c r="C12" s="362" t="s">
        <v>1384</v>
      </c>
      <c r="D12" s="382"/>
      <c r="E12" s="395"/>
      <c r="F12" s="395"/>
      <c r="G12" s="395"/>
      <c r="H12" s="395"/>
    </row>
    <row r="13" spans="1:9">
      <c r="A13" s="365" t="s">
        <v>1978</v>
      </c>
      <c r="B13" s="365" t="s">
        <v>2247</v>
      </c>
      <c r="C13" s="366" t="s">
        <v>470</v>
      </c>
      <c r="D13" s="383"/>
      <c r="E13" s="398">
        <v>0</v>
      </c>
      <c r="F13" s="398"/>
      <c r="G13" s="398"/>
      <c r="H13" s="398">
        <v>0</v>
      </c>
    </row>
    <row r="14" spans="1:9">
      <c r="A14" s="381" t="s">
        <v>1975</v>
      </c>
      <c r="B14" s="362" t="s">
        <v>472</v>
      </c>
      <c r="C14" s="362" t="s">
        <v>1385</v>
      </c>
      <c r="D14" s="382"/>
      <c r="E14" s="395"/>
      <c r="F14" s="395"/>
      <c r="G14" s="395"/>
      <c r="H14" s="395"/>
    </row>
    <row r="15" spans="1:9" ht="38.25">
      <c r="A15" s="381" t="s">
        <v>1978</v>
      </c>
      <c r="B15" s="362" t="s">
        <v>474</v>
      </c>
      <c r="C15" s="362" t="s">
        <v>1386</v>
      </c>
      <c r="D15" s="382" t="s">
        <v>1253</v>
      </c>
      <c r="E15" s="395"/>
      <c r="F15" s="395"/>
      <c r="G15" s="395"/>
      <c r="H15" s="395"/>
    </row>
    <row r="16" spans="1:9" ht="24">
      <c r="A16" s="365" t="s">
        <v>2094</v>
      </c>
      <c r="B16" s="365" t="s">
        <v>2248</v>
      </c>
      <c r="C16" s="366" t="s">
        <v>473</v>
      </c>
      <c r="D16" s="383" t="s">
        <v>1253</v>
      </c>
      <c r="E16" s="398">
        <v>0</v>
      </c>
      <c r="F16" s="398"/>
      <c r="G16" s="398"/>
      <c r="H16" s="398">
        <v>0</v>
      </c>
    </row>
    <row r="17" spans="1:8" ht="38.25">
      <c r="A17" s="381" t="s">
        <v>1978</v>
      </c>
      <c r="B17" s="362" t="s">
        <v>476</v>
      </c>
      <c r="C17" s="362" t="s">
        <v>2249</v>
      </c>
      <c r="D17" s="382"/>
      <c r="E17" s="395"/>
      <c r="F17" s="395"/>
      <c r="G17" s="395"/>
      <c r="H17" s="395"/>
    </row>
    <row r="18" spans="1:8" ht="24">
      <c r="A18" s="365" t="s">
        <v>2094</v>
      </c>
      <c r="B18" s="365" t="s">
        <v>2250</v>
      </c>
      <c r="C18" s="366" t="s">
        <v>475</v>
      </c>
      <c r="D18" s="383"/>
      <c r="E18" s="398">
        <v>0</v>
      </c>
      <c r="F18" s="398"/>
      <c r="G18" s="398"/>
      <c r="H18" s="398">
        <v>0</v>
      </c>
    </row>
    <row r="19" spans="1:8" ht="25.5">
      <c r="A19" s="381" t="s">
        <v>1978</v>
      </c>
      <c r="B19" s="362" t="s">
        <v>478</v>
      </c>
      <c r="C19" s="362" t="s">
        <v>1388</v>
      </c>
      <c r="D19" s="382"/>
      <c r="E19" s="395"/>
      <c r="F19" s="395"/>
      <c r="G19" s="395"/>
      <c r="H19" s="395"/>
    </row>
    <row r="20" spans="1:8">
      <c r="A20" s="365" t="s">
        <v>2094</v>
      </c>
      <c r="B20" s="365" t="s">
        <v>2251</v>
      </c>
      <c r="C20" s="366" t="s">
        <v>477</v>
      </c>
      <c r="D20" s="383"/>
      <c r="E20" s="398">
        <v>0</v>
      </c>
      <c r="F20" s="398"/>
      <c r="G20" s="398"/>
      <c r="H20" s="398">
        <v>0</v>
      </c>
    </row>
    <row r="21" spans="1:8">
      <c r="A21" s="381" t="s">
        <v>1973</v>
      </c>
      <c r="B21" s="362" t="s">
        <v>479</v>
      </c>
      <c r="C21" s="362" t="s">
        <v>2252</v>
      </c>
      <c r="D21" s="382"/>
      <c r="E21" s="395"/>
      <c r="F21" s="395"/>
      <c r="G21" s="395"/>
      <c r="H21" s="395"/>
    </row>
    <row r="22" spans="1:8" ht="25.5">
      <c r="A22" s="381" t="s">
        <v>1975</v>
      </c>
      <c r="B22" s="362" t="s">
        <v>480</v>
      </c>
      <c r="C22" s="362" t="s">
        <v>1390</v>
      </c>
      <c r="D22" s="382" t="s">
        <v>1253</v>
      </c>
      <c r="E22" s="395"/>
      <c r="F22" s="395"/>
      <c r="G22" s="395"/>
      <c r="H22" s="395"/>
    </row>
    <row r="23" spans="1:8" ht="24">
      <c r="A23" s="365" t="s">
        <v>1978</v>
      </c>
      <c r="B23" s="365" t="s">
        <v>2253</v>
      </c>
      <c r="C23" s="366" t="s">
        <v>2254</v>
      </c>
      <c r="D23" s="383" t="s">
        <v>1253</v>
      </c>
      <c r="E23" s="398">
        <v>0</v>
      </c>
      <c r="F23" s="398"/>
      <c r="G23" s="398"/>
      <c r="H23" s="398">
        <v>0</v>
      </c>
    </row>
    <row r="24" spans="1:8" ht="25.5">
      <c r="A24" s="381" t="s">
        <v>1975</v>
      </c>
      <c r="B24" s="362" t="s">
        <v>481</v>
      </c>
      <c r="C24" s="362" t="s">
        <v>1391</v>
      </c>
      <c r="D24" s="382"/>
      <c r="E24" s="395"/>
      <c r="F24" s="395"/>
      <c r="G24" s="395"/>
      <c r="H24" s="395"/>
    </row>
    <row r="25" spans="1:8" ht="24">
      <c r="A25" s="365" t="s">
        <v>1978</v>
      </c>
      <c r="B25" s="365" t="s">
        <v>2255</v>
      </c>
      <c r="C25" s="366" t="s">
        <v>2256</v>
      </c>
      <c r="D25" s="383"/>
      <c r="E25" s="398">
        <v>0</v>
      </c>
      <c r="F25" s="398"/>
      <c r="G25" s="398"/>
      <c r="H25" s="398">
        <v>0</v>
      </c>
    </row>
    <row r="26" spans="1:8">
      <c r="A26" s="381" t="s">
        <v>1975</v>
      </c>
      <c r="B26" s="362" t="s">
        <v>483</v>
      </c>
      <c r="C26" s="362" t="s">
        <v>1392</v>
      </c>
      <c r="D26" s="382"/>
      <c r="E26" s="395"/>
      <c r="F26" s="395"/>
      <c r="G26" s="395"/>
      <c r="H26" s="395"/>
    </row>
    <row r="27" spans="1:8">
      <c r="A27" s="365" t="s">
        <v>1978</v>
      </c>
      <c r="B27" s="365" t="s">
        <v>2257</v>
      </c>
      <c r="C27" s="366" t="s">
        <v>482</v>
      </c>
      <c r="D27" s="383"/>
      <c r="E27" s="398">
        <v>0</v>
      </c>
      <c r="F27" s="398"/>
      <c r="G27" s="398"/>
      <c r="H27" s="398">
        <v>0</v>
      </c>
    </row>
    <row r="28" spans="1:8">
      <c r="A28" s="381" t="s">
        <v>1973</v>
      </c>
      <c r="B28" s="362" t="s">
        <v>485</v>
      </c>
      <c r="C28" s="362" t="s">
        <v>1393</v>
      </c>
      <c r="D28" s="382"/>
      <c r="E28" s="395"/>
      <c r="F28" s="395"/>
      <c r="G28" s="395"/>
      <c r="H28" s="395"/>
    </row>
    <row r="29" spans="1:8">
      <c r="A29" s="381" t="s">
        <v>1975</v>
      </c>
      <c r="B29" s="362" t="s">
        <v>486</v>
      </c>
      <c r="C29" s="362" t="s">
        <v>2258</v>
      </c>
      <c r="D29" s="382"/>
      <c r="E29" s="395"/>
      <c r="F29" s="395"/>
      <c r="G29" s="395"/>
      <c r="H29" s="395"/>
    </row>
    <row r="30" spans="1:8">
      <c r="A30" s="365" t="s">
        <v>1978</v>
      </c>
      <c r="B30" s="365" t="s">
        <v>2259</v>
      </c>
      <c r="C30" s="366" t="s">
        <v>484</v>
      </c>
      <c r="D30" s="383"/>
      <c r="E30" s="398">
        <v>82400000</v>
      </c>
      <c r="F30" s="398"/>
      <c r="G30" s="398"/>
      <c r="H30" s="398">
        <v>85735755.830000341</v>
      </c>
    </row>
    <row r="31" spans="1:8">
      <c r="A31" s="365">
        <v>7</v>
      </c>
      <c r="B31" s="365" t="s">
        <v>2260</v>
      </c>
      <c r="C31" s="366" t="s">
        <v>1942</v>
      </c>
      <c r="D31" s="383"/>
      <c r="E31" s="398">
        <v>0</v>
      </c>
      <c r="F31" s="398"/>
      <c r="G31" s="398"/>
      <c r="H31" s="398">
        <v>0</v>
      </c>
    </row>
    <row r="32" spans="1:8">
      <c r="A32" s="381" t="s">
        <v>1975</v>
      </c>
      <c r="B32" s="362" t="s">
        <v>488</v>
      </c>
      <c r="C32" s="362" t="s">
        <v>2261</v>
      </c>
      <c r="D32" s="382"/>
      <c r="E32" s="395"/>
      <c r="F32" s="395"/>
      <c r="G32" s="395"/>
      <c r="H32" s="395"/>
    </row>
    <row r="33" spans="1:8">
      <c r="A33" s="365" t="s">
        <v>1978</v>
      </c>
      <c r="B33" s="365" t="s">
        <v>2262</v>
      </c>
      <c r="C33" s="366" t="s">
        <v>487</v>
      </c>
      <c r="D33" s="383"/>
      <c r="E33" s="398">
        <v>5126000</v>
      </c>
      <c r="F33" s="398"/>
      <c r="G33" s="398"/>
      <c r="H33" s="398">
        <v>1658080.0299999998</v>
      </c>
    </row>
    <row r="34" spans="1:8" ht="24">
      <c r="A34" s="365">
        <v>7</v>
      </c>
      <c r="B34" s="365" t="s">
        <v>2263</v>
      </c>
      <c r="C34" s="366" t="s">
        <v>1943</v>
      </c>
      <c r="D34" s="383"/>
      <c r="E34" s="398">
        <v>0</v>
      </c>
      <c r="F34" s="398"/>
      <c r="G34" s="398"/>
      <c r="H34" s="398">
        <v>0</v>
      </c>
    </row>
    <row r="35" spans="1:8">
      <c r="A35" s="381" t="s">
        <v>1975</v>
      </c>
      <c r="B35" s="362" t="s">
        <v>490</v>
      </c>
      <c r="C35" s="362" t="s">
        <v>2264</v>
      </c>
      <c r="D35" s="382"/>
      <c r="E35" s="395"/>
      <c r="F35" s="395"/>
      <c r="G35" s="395"/>
      <c r="H35" s="395"/>
    </row>
    <row r="36" spans="1:8">
      <c r="A36" s="365" t="s">
        <v>1978</v>
      </c>
      <c r="B36" s="365" t="s">
        <v>2265</v>
      </c>
      <c r="C36" s="366" t="s">
        <v>489</v>
      </c>
      <c r="D36" s="383"/>
      <c r="E36" s="398">
        <v>6475300</v>
      </c>
      <c r="F36" s="398"/>
      <c r="G36" s="398"/>
      <c r="H36" s="398">
        <v>6357643.7499999851</v>
      </c>
    </row>
    <row r="37" spans="1:8" ht="24">
      <c r="A37" s="365">
        <v>7</v>
      </c>
      <c r="B37" s="365" t="s">
        <v>2266</v>
      </c>
      <c r="C37" s="366" t="s">
        <v>1944</v>
      </c>
      <c r="D37" s="383"/>
      <c r="E37" s="398">
        <v>0</v>
      </c>
      <c r="F37" s="398"/>
      <c r="G37" s="398"/>
      <c r="H37" s="398">
        <v>0</v>
      </c>
    </row>
    <row r="38" spans="1:8">
      <c r="A38" s="381" t="s">
        <v>1973</v>
      </c>
      <c r="B38" s="362" t="s">
        <v>492</v>
      </c>
      <c r="C38" s="362" t="s">
        <v>2267</v>
      </c>
      <c r="D38" s="382"/>
      <c r="E38" s="395"/>
      <c r="F38" s="395"/>
      <c r="G38" s="395"/>
      <c r="H38" s="395"/>
    </row>
    <row r="39" spans="1:8">
      <c r="A39" s="365" t="s">
        <v>1975</v>
      </c>
      <c r="B39" s="365" t="s">
        <v>2268</v>
      </c>
      <c r="C39" s="366" t="s">
        <v>491</v>
      </c>
      <c r="D39" s="383"/>
      <c r="E39" s="398">
        <v>2807000</v>
      </c>
      <c r="F39" s="398"/>
      <c r="G39" s="398"/>
      <c r="H39" s="398">
        <v>2808772.31</v>
      </c>
    </row>
    <row r="40" spans="1:8">
      <c r="A40" s="365">
        <v>6</v>
      </c>
      <c r="B40" s="365" t="s">
        <v>2269</v>
      </c>
      <c r="C40" s="366" t="s">
        <v>1945</v>
      </c>
      <c r="D40" s="383"/>
      <c r="E40" s="398">
        <v>0</v>
      </c>
      <c r="F40" s="398"/>
      <c r="G40" s="398"/>
      <c r="H40" s="398">
        <v>0</v>
      </c>
    </row>
    <row r="41" spans="1:8">
      <c r="A41" s="381" t="s">
        <v>1973</v>
      </c>
      <c r="B41" s="362" t="s">
        <v>494</v>
      </c>
      <c r="C41" s="362" t="s">
        <v>2270</v>
      </c>
      <c r="D41" s="382"/>
      <c r="E41" s="395"/>
      <c r="F41" s="395"/>
      <c r="G41" s="395"/>
      <c r="H41" s="395"/>
    </row>
    <row r="42" spans="1:8">
      <c r="A42" s="365" t="s">
        <v>1975</v>
      </c>
      <c r="B42" s="365" t="s">
        <v>2271</v>
      </c>
      <c r="C42" s="366" t="s">
        <v>493</v>
      </c>
      <c r="D42" s="383"/>
      <c r="E42" s="398">
        <v>14702150</v>
      </c>
      <c r="F42" s="398"/>
      <c r="G42" s="398"/>
      <c r="H42" s="398">
        <v>14053326.370000001</v>
      </c>
    </row>
    <row r="43" spans="1:8" ht="24">
      <c r="A43" s="365">
        <v>6</v>
      </c>
      <c r="B43" s="365" t="s">
        <v>2272</v>
      </c>
      <c r="C43" s="366" t="s">
        <v>1946</v>
      </c>
      <c r="D43" s="383"/>
      <c r="E43" s="398">
        <v>0</v>
      </c>
      <c r="F43" s="398"/>
      <c r="G43" s="398"/>
      <c r="H43" s="398">
        <v>0</v>
      </c>
    </row>
    <row r="44" spans="1:8">
      <c r="A44" s="381" t="s">
        <v>1973</v>
      </c>
      <c r="B44" s="362" t="s">
        <v>496</v>
      </c>
      <c r="C44" s="362" t="s">
        <v>2273</v>
      </c>
      <c r="D44" s="382"/>
      <c r="E44" s="395"/>
      <c r="F44" s="395"/>
      <c r="G44" s="395"/>
      <c r="H44" s="395"/>
    </row>
    <row r="45" spans="1:8">
      <c r="A45" s="365" t="s">
        <v>1975</v>
      </c>
      <c r="B45" s="365" t="s">
        <v>2274</v>
      </c>
      <c r="C45" s="366" t="s">
        <v>495</v>
      </c>
      <c r="D45" s="383"/>
      <c r="E45" s="398">
        <v>13950</v>
      </c>
      <c r="F45" s="398"/>
      <c r="G45" s="398"/>
      <c r="H45" s="398">
        <v>3549.6000000000004</v>
      </c>
    </row>
    <row r="46" spans="1:8">
      <c r="A46" s="365">
        <v>6</v>
      </c>
      <c r="B46" s="365" t="s">
        <v>2275</v>
      </c>
      <c r="C46" s="366" t="s">
        <v>1947</v>
      </c>
      <c r="D46" s="383"/>
      <c r="E46" s="398">
        <v>0</v>
      </c>
      <c r="F46" s="398"/>
      <c r="G46" s="398"/>
      <c r="H46" s="398">
        <v>0</v>
      </c>
    </row>
    <row r="47" spans="1:8">
      <c r="A47" s="381" t="s">
        <v>1973</v>
      </c>
      <c r="B47" s="362" t="s">
        <v>498</v>
      </c>
      <c r="C47" s="362" t="s">
        <v>2276</v>
      </c>
      <c r="D47" s="382"/>
      <c r="E47" s="395"/>
      <c r="F47" s="395"/>
      <c r="G47" s="395"/>
      <c r="H47" s="395"/>
    </row>
    <row r="48" spans="1:8">
      <c r="A48" s="365" t="s">
        <v>1975</v>
      </c>
      <c r="B48" s="365" t="s">
        <v>2277</v>
      </c>
      <c r="C48" s="366" t="s">
        <v>497</v>
      </c>
      <c r="D48" s="383"/>
      <c r="E48" s="398">
        <v>18400</v>
      </c>
      <c r="F48" s="398"/>
      <c r="G48" s="398"/>
      <c r="H48" s="398">
        <v>18173.82</v>
      </c>
    </row>
    <row r="49" spans="1:8" ht="24">
      <c r="A49" s="365">
        <v>6</v>
      </c>
      <c r="B49" s="365" t="s">
        <v>2278</v>
      </c>
      <c r="C49" s="366" t="s">
        <v>1948</v>
      </c>
      <c r="D49" s="383"/>
      <c r="E49" s="398">
        <v>0</v>
      </c>
      <c r="F49" s="398"/>
      <c r="G49" s="398"/>
      <c r="H49" s="398">
        <v>0</v>
      </c>
    </row>
    <row r="50" spans="1:8">
      <c r="A50" s="381" t="s">
        <v>1973</v>
      </c>
      <c r="B50" s="362" t="s">
        <v>500</v>
      </c>
      <c r="C50" s="362" t="s">
        <v>2279</v>
      </c>
      <c r="D50" s="382"/>
      <c r="E50" s="395"/>
      <c r="F50" s="395"/>
      <c r="G50" s="395"/>
      <c r="H50" s="395"/>
    </row>
    <row r="51" spans="1:8">
      <c r="A51" s="365" t="s">
        <v>1975</v>
      </c>
      <c r="B51" s="365" t="s">
        <v>2280</v>
      </c>
      <c r="C51" s="366" t="s">
        <v>499</v>
      </c>
      <c r="D51" s="383"/>
      <c r="E51" s="398">
        <v>1460800</v>
      </c>
      <c r="F51" s="398"/>
      <c r="G51" s="398"/>
      <c r="H51" s="398">
        <v>2221877.4600000004</v>
      </c>
    </row>
    <row r="52" spans="1:8" ht="24">
      <c r="A52" s="365">
        <v>6</v>
      </c>
      <c r="B52" s="365" t="s">
        <v>2281</v>
      </c>
      <c r="C52" s="366" t="s">
        <v>1949</v>
      </c>
      <c r="D52" s="383"/>
      <c r="E52" s="398">
        <v>0</v>
      </c>
      <c r="F52" s="398"/>
      <c r="G52" s="398"/>
      <c r="H52" s="398">
        <v>0</v>
      </c>
    </row>
    <row r="53" spans="1:8" ht="25.5">
      <c r="A53" s="381" t="s">
        <v>1973</v>
      </c>
      <c r="B53" s="362" t="s">
        <v>501</v>
      </c>
      <c r="C53" s="362" t="s">
        <v>2282</v>
      </c>
      <c r="D53" s="382" t="s">
        <v>1253</v>
      </c>
      <c r="E53" s="395"/>
      <c r="F53" s="395"/>
      <c r="G53" s="395"/>
      <c r="H53" s="395"/>
    </row>
    <row r="54" spans="1:8">
      <c r="A54" s="381" t="s">
        <v>1975</v>
      </c>
      <c r="B54" s="362" t="s">
        <v>502</v>
      </c>
      <c r="C54" s="362" t="s">
        <v>1403</v>
      </c>
      <c r="D54" s="382" t="s">
        <v>1253</v>
      </c>
      <c r="E54" s="395"/>
      <c r="F54" s="395"/>
      <c r="G54" s="395"/>
      <c r="H54" s="395"/>
    </row>
    <row r="55" spans="1:8" ht="24">
      <c r="A55" s="365" t="s">
        <v>1978</v>
      </c>
      <c r="B55" s="365" t="s">
        <v>2283</v>
      </c>
      <c r="C55" s="366" t="s">
        <v>2284</v>
      </c>
      <c r="D55" s="383" t="s">
        <v>1253</v>
      </c>
      <c r="E55" s="398">
        <v>0</v>
      </c>
      <c r="F55" s="398"/>
      <c r="G55" s="398"/>
      <c r="H55" s="398">
        <v>0</v>
      </c>
    </row>
    <row r="56" spans="1:8">
      <c r="A56" s="365" t="s">
        <v>1978</v>
      </c>
      <c r="B56" s="365" t="s">
        <v>2285</v>
      </c>
      <c r="C56" s="366" t="s">
        <v>2286</v>
      </c>
      <c r="D56" s="383" t="s">
        <v>1253</v>
      </c>
      <c r="E56" s="398">
        <v>0</v>
      </c>
      <c r="F56" s="398"/>
      <c r="G56" s="398"/>
      <c r="H56" s="398">
        <v>0</v>
      </c>
    </row>
    <row r="57" spans="1:8" ht="24">
      <c r="A57" s="365" t="s">
        <v>1978</v>
      </c>
      <c r="B57" s="365" t="s">
        <v>2287</v>
      </c>
      <c r="C57" s="366" t="s">
        <v>2288</v>
      </c>
      <c r="D57" s="383" t="s">
        <v>1253</v>
      </c>
      <c r="E57" s="398">
        <v>0</v>
      </c>
      <c r="F57" s="398"/>
      <c r="G57" s="398"/>
      <c r="H57" s="398">
        <v>0</v>
      </c>
    </row>
    <row r="58" spans="1:8">
      <c r="A58" s="381" t="s">
        <v>1975</v>
      </c>
      <c r="B58" s="362" t="s">
        <v>2289</v>
      </c>
      <c r="C58" s="362" t="s">
        <v>2290</v>
      </c>
      <c r="D58" s="382" t="s">
        <v>1253</v>
      </c>
      <c r="E58" s="395"/>
      <c r="F58" s="395"/>
      <c r="G58" s="395"/>
      <c r="H58" s="395"/>
    </row>
    <row r="59" spans="1:8">
      <c r="A59" s="365" t="s">
        <v>1978</v>
      </c>
      <c r="B59" s="368" t="s">
        <v>2291</v>
      </c>
      <c r="C59" s="366" t="s">
        <v>2292</v>
      </c>
      <c r="D59" s="383" t="s">
        <v>1253</v>
      </c>
      <c r="E59" s="398"/>
      <c r="F59" s="398"/>
      <c r="G59" s="398"/>
      <c r="H59" s="398"/>
    </row>
    <row r="60" spans="1:8">
      <c r="A60" s="381" t="s">
        <v>1975</v>
      </c>
      <c r="B60" s="362" t="s">
        <v>503</v>
      </c>
      <c r="C60" s="362" t="s">
        <v>1404</v>
      </c>
      <c r="D60" s="382" t="s">
        <v>1253</v>
      </c>
      <c r="E60" s="395"/>
      <c r="F60" s="395"/>
      <c r="G60" s="395"/>
      <c r="H60" s="395"/>
    </row>
    <row r="61" spans="1:8">
      <c r="A61" s="365" t="s">
        <v>1978</v>
      </c>
      <c r="B61" s="365" t="s">
        <v>2293</v>
      </c>
      <c r="C61" s="366" t="s">
        <v>2294</v>
      </c>
      <c r="D61" s="383" t="s">
        <v>1253</v>
      </c>
      <c r="E61" s="398">
        <v>0</v>
      </c>
      <c r="F61" s="398"/>
      <c r="G61" s="398"/>
      <c r="H61" s="398">
        <v>0</v>
      </c>
    </row>
    <row r="62" spans="1:8" ht="24">
      <c r="A62" s="365" t="s">
        <v>1978</v>
      </c>
      <c r="B62" s="365" t="s">
        <v>2295</v>
      </c>
      <c r="C62" s="366" t="s">
        <v>2296</v>
      </c>
      <c r="D62" s="383" t="s">
        <v>1253</v>
      </c>
      <c r="E62" s="398">
        <v>0</v>
      </c>
      <c r="F62" s="398"/>
      <c r="G62" s="398"/>
      <c r="H62" s="398">
        <v>0</v>
      </c>
    </row>
    <row r="63" spans="1:8" ht="24">
      <c r="A63" s="365" t="s">
        <v>1978</v>
      </c>
      <c r="B63" s="365" t="s">
        <v>2297</v>
      </c>
      <c r="C63" s="366" t="s">
        <v>2298</v>
      </c>
      <c r="D63" s="383"/>
      <c r="E63" s="398">
        <v>0</v>
      </c>
      <c r="F63" s="398"/>
      <c r="G63" s="398"/>
      <c r="H63" s="398">
        <v>0</v>
      </c>
    </row>
    <row r="64" spans="1:8">
      <c r="A64" s="381" t="s">
        <v>1975</v>
      </c>
      <c r="B64" s="362" t="s">
        <v>504</v>
      </c>
      <c r="C64" s="362" t="s">
        <v>1405</v>
      </c>
      <c r="D64" s="382" t="s">
        <v>1253</v>
      </c>
      <c r="E64" s="395"/>
      <c r="F64" s="395"/>
      <c r="G64" s="395"/>
      <c r="H64" s="395"/>
    </row>
    <row r="65" spans="1:8">
      <c r="A65" s="365" t="s">
        <v>1978</v>
      </c>
      <c r="B65" s="365" t="s">
        <v>2299</v>
      </c>
      <c r="C65" s="366" t="s">
        <v>2300</v>
      </c>
      <c r="D65" s="383" t="s">
        <v>1253</v>
      </c>
      <c r="E65" s="398">
        <v>0</v>
      </c>
      <c r="F65" s="398"/>
      <c r="G65" s="398"/>
      <c r="H65" s="398">
        <v>0</v>
      </c>
    </row>
    <row r="66" spans="1:8">
      <c r="A66" s="381" t="s">
        <v>1975</v>
      </c>
      <c r="B66" s="362" t="s">
        <v>505</v>
      </c>
      <c r="C66" s="362" t="s">
        <v>1406</v>
      </c>
      <c r="D66" s="382" t="s">
        <v>1253</v>
      </c>
      <c r="E66" s="395"/>
      <c r="F66" s="395"/>
      <c r="G66" s="395"/>
      <c r="H66" s="395"/>
    </row>
    <row r="67" spans="1:8" ht="24">
      <c r="A67" s="365" t="s">
        <v>1978</v>
      </c>
      <c r="B67" s="365" t="s">
        <v>2301</v>
      </c>
      <c r="C67" s="366" t="s">
        <v>2302</v>
      </c>
      <c r="D67" s="383" t="s">
        <v>1253</v>
      </c>
      <c r="E67" s="398">
        <v>0</v>
      </c>
      <c r="F67" s="398"/>
      <c r="G67" s="398"/>
      <c r="H67" s="398">
        <v>0</v>
      </c>
    </row>
    <row r="68" spans="1:8">
      <c r="A68" s="381" t="s">
        <v>1975</v>
      </c>
      <c r="B68" s="362" t="s">
        <v>506</v>
      </c>
      <c r="C68" s="362" t="s">
        <v>1407</v>
      </c>
      <c r="D68" s="382" t="s">
        <v>1253</v>
      </c>
      <c r="E68" s="395"/>
      <c r="F68" s="395"/>
      <c r="G68" s="395"/>
      <c r="H68" s="395"/>
    </row>
    <row r="69" spans="1:8">
      <c r="A69" s="365" t="s">
        <v>1978</v>
      </c>
      <c r="B69" s="365" t="s">
        <v>2303</v>
      </c>
      <c r="C69" s="366" t="s">
        <v>2304</v>
      </c>
      <c r="D69" s="383" t="s">
        <v>1253</v>
      </c>
      <c r="E69" s="398">
        <v>0</v>
      </c>
      <c r="F69" s="398"/>
      <c r="G69" s="398"/>
      <c r="H69" s="398">
        <v>0</v>
      </c>
    </row>
    <row r="70" spans="1:8">
      <c r="A70" s="381" t="s">
        <v>1975</v>
      </c>
      <c r="B70" s="362" t="s">
        <v>507</v>
      </c>
      <c r="C70" s="362" t="s">
        <v>1408</v>
      </c>
      <c r="D70" s="382" t="s">
        <v>1253</v>
      </c>
      <c r="E70" s="395"/>
      <c r="F70" s="395"/>
      <c r="G70" s="395"/>
      <c r="H70" s="395"/>
    </row>
    <row r="71" spans="1:8" ht="24">
      <c r="A71" s="365" t="s">
        <v>1978</v>
      </c>
      <c r="B71" s="365" t="s">
        <v>2305</v>
      </c>
      <c r="C71" s="366" t="s">
        <v>2306</v>
      </c>
      <c r="D71" s="383" t="s">
        <v>1253</v>
      </c>
      <c r="E71" s="398">
        <v>0</v>
      </c>
      <c r="F71" s="398"/>
      <c r="G71" s="398"/>
      <c r="H71" s="398">
        <v>0</v>
      </c>
    </row>
    <row r="72" spans="1:8">
      <c r="A72" s="381" t="s">
        <v>1975</v>
      </c>
      <c r="B72" s="362" t="s">
        <v>508</v>
      </c>
      <c r="C72" s="362" t="s">
        <v>1409</v>
      </c>
      <c r="D72" s="382" t="s">
        <v>1253</v>
      </c>
      <c r="E72" s="395"/>
      <c r="F72" s="395"/>
      <c r="G72" s="395"/>
      <c r="H72" s="395"/>
    </row>
    <row r="73" spans="1:8">
      <c r="A73" s="365" t="s">
        <v>1978</v>
      </c>
      <c r="B73" s="365" t="s">
        <v>2307</v>
      </c>
      <c r="C73" s="366" t="s">
        <v>2308</v>
      </c>
      <c r="D73" s="383" t="s">
        <v>1253</v>
      </c>
      <c r="E73" s="398">
        <v>0</v>
      </c>
      <c r="F73" s="398"/>
      <c r="G73" s="398"/>
      <c r="H73" s="398">
        <v>0</v>
      </c>
    </row>
    <row r="74" spans="1:8">
      <c r="A74" s="381" t="s">
        <v>1971</v>
      </c>
      <c r="B74" s="362" t="s">
        <v>509</v>
      </c>
      <c r="C74" s="362" t="s">
        <v>2309</v>
      </c>
      <c r="D74" s="382"/>
      <c r="E74" s="395"/>
      <c r="F74" s="395"/>
      <c r="G74" s="395"/>
      <c r="H74" s="395"/>
    </row>
    <row r="75" spans="1:8">
      <c r="A75" s="381" t="s">
        <v>1973</v>
      </c>
      <c r="B75" s="362" t="s">
        <v>511</v>
      </c>
      <c r="C75" s="362" t="s">
        <v>2310</v>
      </c>
      <c r="D75" s="382"/>
      <c r="E75" s="395"/>
      <c r="F75" s="395"/>
      <c r="G75" s="395"/>
      <c r="H75" s="395"/>
    </row>
    <row r="76" spans="1:8">
      <c r="A76" s="365">
        <v>6</v>
      </c>
      <c r="B76" s="365" t="s">
        <v>2311</v>
      </c>
      <c r="C76" s="366" t="s">
        <v>510</v>
      </c>
      <c r="D76" s="383"/>
      <c r="E76" s="398">
        <v>89130</v>
      </c>
      <c r="F76" s="398"/>
      <c r="G76" s="398"/>
      <c r="H76" s="398">
        <v>90873.19</v>
      </c>
    </row>
    <row r="77" spans="1:8">
      <c r="A77" s="365">
        <v>6</v>
      </c>
      <c r="B77" s="365" t="s">
        <v>2312</v>
      </c>
      <c r="C77" s="366" t="s">
        <v>1950</v>
      </c>
      <c r="D77" s="383"/>
      <c r="E77" s="398">
        <v>0</v>
      </c>
      <c r="F77" s="398"/>
      <c r="G77" s="398"/>
      <c r="H77" s="398">
        <v>0</v>
      </c>
    </row>
    <row r="78" spans="1:8" ht="25.5">
      <c r="A78" s="381" t="s">
        <v>1973</v>
      </c>
      <c r="B78" s="362" t="s">
        <v>513</v>
      </c>
      <c r="C78" s="362" t="s">
        <v>2313</v>
      </c>
      <c r="D78" s="382"/>
      <c r="E78" s="395"/>
      <c r="F78" s="395"/>
      <c r="G78" s="395"/>
      <c r="H78" s="395"/>
    </row>
    <row r="79" spans="1:8">
      <c r="A79" s="365" t="s">
        <v>1975</v>
      </c>
      <c r="B79" s="365" t="s">
        <v>2314</v>
      </c>
      <c r="C79" s="366" t="s">
        <v>512</v>
      </c>
      <c r="D79" s="383"/>
      <c r="E79" s="398">
        <v>4485000</v>
      </c>
      <c r="F79" s="398"/>
      <c r="G79" s="398"/>
      <c r="H79" s="398">
        <v>4894939.6400000136</v>
      </c>
    </row>
    <row r="80" spans="1:8" ht="24">
      <c r="A80" s="365">
        <v>6</v>
      </c>
      <c r="B80" s="365" t="s">
        <v>2315</v>
      </c>
      <c r="C80" s="366" t="s">
        <v>1951</v>
      </c>
      <c r="D80" s="383"/>
      <c r="E80" s="398">
        <v>0</v>
      </c>
      <c r="F80" s="398"/>
      <c r="G80" s="398"/>
      <c r="H80" s="398">
        <v>0</v>
      </c>
    </row>
    <row r="81" spans="1:8">
      <c r="A81" s="381" t="s">
        <v>1973</v>
      </c>
      <c r="B81" s="362" t="s">
        <v>515</v>
      </c>
      <c r="C81" s="362" t="s">
        <v>2316</v>
      </c>
      <c r="D81" s="382"/>
      <c r="E81" s="395"/>
      <c r="F81" s="395"/>
      <c r="G81" s="395"/>
      <c r="H81" s="395"/>
    </row>
    <row r="82" spans="1:8">
      <c r="A82" s="365" t="s">
        <v>1975</v>
      </c>
      <c r="B82" s="365" t="s">
        <v>2317</v>
      </c>
      <c r="C82" s="366" t="s">
        <v>514</v>
      </c>
      <c r="D82" s="383"/>
      <c r="E82" s="398">
        <v>0</v>
      </c>
      <c r="F82" s="398"/>
      <c r="G82" s="398"/>
      <c r="H82" s="398">
        <v>0</v>
      </c>
    </row>
    <row r="83" spans="1:8" ht="24">
      <c r="A83" s="365">
        <v>6</v>
      </c>
      <c r="B83" s="365" t="s">
        <v>2318</v>
      </c>
      <c r="C83" s="366" t="s">
        <v>1952</v>
      </c>
      <c r="D83" s="383"/>
      <c r="E83" s="398">
        <v>0</v>
      </c>
      <c r="F83" s="398"/>
      <c r="G83" s="398"/>
      <c r="H83" s="398">
        <v>0</v>
      </c>
    </row>
    <row r="84" spans="1:8">
      <c r="A84" s="381" t="s">
        <v>1973</v>
      </c>
      <c r="B84" s="362" t="s">
        <v>516</v>
      </c>
      <c r="C84" s="362" t="s">
        <v>2319</v>
      </c>
      <c r="D84" s="382"/>
      <c r="E84" s="395"/>
      <c r="F84" s="395"/>
      <c r="G84" s="395"/>
      <c r="H84" s="395"/>
    </row>
    <row r="85" spans="1:8">
      <c r="A85" s="365">
        <v>6</v>
      </c>
      <c r="B85" s="365" t="s">
        <v>2320</v>
      </c>
      <c r="C85" s="366" t="s">
        <v>517</v>
      </c>
      <c r="D85" s="383"/>
      <c r="E85" s="398">
        <v>1458400</v>
      </c>
      <c r="F85" s="398"/>
      <c r="G85" s="398"/>
      <c r="H85" s="398">
        <v>1838385.149999999</v>
      </c>
    </row>
    <row r="86" spans="1:8">
      <c r="A86" s="365">
        <v>6</v>
      </c>
      <c r="B86" s="365" t="s">
        <v>2321</v>
      </c>
      <c r="C86" s="366" t="s">
        <v>518</v>
      </c>
      <c r="D86" s="383"/>
      <c r="E86" s="398">
        <v>1076500</v>
      </c>
      <c r="F86" s="398"/>
      <c r="G86" s="398"/>
      <c r="H86" s="398">
        <v>808398.32000000041</v>
      </c>
    </row>
    <row r="87" spans="1:8">
      <c r="A87" s="365">
        <v>6</v>
      </c>
      <c r="B87" s="365" t="s">
        <v>2322</v>
      </c>
      <c r="C87" s="366" t="s">
        <v>519</v>
      </c>
      <c r="D87" s="383"/>
      <c r="E87" s="398">
        <v>0</v>
      </c>
      <c r="F87" s="398"/>
      <c r="G87" s="398"/>
      <c r="H87" s="398">
        <v>0</v>
      </c>
    </row>
    <row r="88" spans="1:8" ht="24">
      <c r="A88" s="365">
        <v>6</v>
      </c>
      <c r="B88" s="365" t="s">
        <v>2323</v>
      </c>
      <c r="C88" s="366" t="s">
        <v>1953</v>
      </c>
      <c r="D88" s="383"/>
      <c r="E88" s="398">
        <v>0</v>
      </c>
      <c r="F88" s="398"/>
      <c r="G88" s="398"/>
      <c r="H88" s="398">
        <v>0</v>
      </c>
    </row>
    <row r="89" spans="1:8">
      <c r="A89" s="381" t="s">
        <v>1973</v>
      </c>
      <c r="B89" s="362" t="s">
        <v>520</v>
      </c>
      <c r="C89" s="362" t="s">
        <v>2324</v>
      </c>
      <c r="D89" s="382"/>
      <c r="E89" s="395"/>
      <c r="F89" s="395"/>
      <c r="G89" s="395"/>
      <c r="H89" s="395"/>
    </row>
    <row r="90" spans="1:8">
      <c r="A90" s="365">
        <v>6</v>
      </c>
      <c r="B90" s="365" t="s">
        <v>2325</v>
      </c>
      <c r="C90" s="366" t="s">
        <v>521</v>
      </c>
      <c r="D90" s="383"/>
      <c r="E90" s="398">
        <v>3350</v>
      </c>
      <c r="F90" s="398"/>
      <c r="G90" s="398"/>
      <c r="H90" s="398">
        <v>33555.03</v>
      </c>
    </row>
    <row r="91" spans="1:8">
      <c r="A91" s="365">
        <v>6</v>
      </c>
      <c r="B91" s="365" t="s">
        <v>2326</v>
      </c>
      <c r="C91" s="366" t="s">
        <v>522</v>
      </c>
      <c r="D91" s="383"/>
      <c r="E91" s="398">
        <v>2500</v>
      </c>
      <c r="F91" s="398"/>
      <c r="G91" s="398"/>
      <c r="H91" s="398">
        <v>2426.06</v>
      </c>
    </row>
    <row r="92" spans="1:8" ht="24">
      <c r="A92" s="365">
        <v>6</v>
      </c>
      <c r="B92" s="365" t="s">
        <v>2327</v>
      </c>
      <c r="C92" s="366" t="s">
        <v>1954</v>
      </c>
      <c r="D92" s="383"/>
      <c r="E92" s="398">
        <v>0</v>
      </c>
      <c r="F92" s="398"/>
      <c r="G92" s="398"/>
      <c r="H92" s="398">
        <v>0</v>
      </c>
    </row>
    <row r="93" spans="1:8">
      <c r="A93" s="381" t="s">
        <v>1973</v>
      </c>
      <c r="B93" s="362" t="s">
        <v>524</v>
      </c>
      <c r="C93" s="362" t="s">
        <v>2328</v>
      </c>
      <c r="D93" s="382"/>
      <c r="E93" s="395"/>
      <c r="F93" s="395"/>
      <c r="G93" s="395"/>
      <c r="H93" s="395"/>
    </row>
    <row r="94" spans="1:8">
      <c r="A94" s="365" t="s">
        <v>1975</v>
      </c>
      <c r="B94" s="365" t="s">
        <v>2329</v>
      </c>
      <c r="C94" s="366" t="s">
        <v>523</v>
      </c>
      <c r="D94" s="383"/>
      <c r="E94" s="398">
        <v>42600</v>
      </c>
      <c r="F94" s="398"/>
      <c r="G94" s="398"/>
      <c r="H94" s="398">
        <v>44927.10000000002</v>
      </c>
    </row>
    <row r="95" spans="1:8" ht="24">
      <c r="A95" s="365">
        <v>6</v>
      </c>
      <c r="B95" s="365" t="s">
        <v>2330</v>
      </c>
      <c r="C95" s="366" t="s">
        <v>1955</v>
      </c>
      <c r="D95" s="383"/>
      <c r="E95" s="398">
        <v>0</v>
      </c>
      <c r="F95" s="398"/>
      <c r="G95" s="398"/>
      <c r="H95" s="398">
        <v>0</v>
      </c>
    </row>
    <row r="96" spans="1:8" ht="25.5">
      <c r="A96" s="381" t="s">
        <v>1973</v>
      </c>
      <c r="B96" s="362" t="s">
        <v>525</v>
      </c>
      <c r="C96" s="362" t="s">
        <v>2331</v>
      </c>
      <c r="D96" s="382" t="s">
        <v>1253</v>
      </c>
      <c r="E96" s="395"/>
      <c r="F96" s="395"/>
      <c r="G96" s="395"/>
      <c r="H96" s="395"/>
    </row>
    <row r="97" spans="1:8">
      <c r="A97" s="365">
        <v>6</v>
      </c>
      <c r="B97" s="365" t="s">
        <v>2332</v>
      </c>
      <c r="C97" s="366" t="s">
        <v>2333</v>
      </c>
      <c r="D97" s="383" t="s">
        <v>1253</v>
      </c>
      <c r="E97" s="398">
        <v>0</v>
      </c>
      <c r="F97" s="398"/>
      <c r="G97" s="398"/>
      <c r="H97" s="398">
        <v>0</v>
      </c>
    </row>
    <row r="98" spans="1:8" ht="24">
      <c r="A98" s="365">
        <v>6</v>
      </c>
      <c r="B98" s="365" t="s">
        <v>2334</v>
      </c>
      <c r="C98" s="366" t="s">
        <v>2335</v>
      </c>
      <c r="D98" s="383" t="s">
        <v>1253</v>
      </c>
      <c r="E98" s="398">
        <v>0</v>
      </c>
      <c r="F98" s="398"/>
      <c r="G98" s="398"/>
      <c r="H98" s="398">
        <v>0</v>
      </c>
    </row>
    <row r="99" spans="1:8" ht="24">
      <c r="A99" s="365">
        <v>6</v>
      </c>
      <c r="B99" s="365" t="s">
        <v>2336</v>
      </c>
      <c r="C99" s="366" t="s">
        <v>2337</v>
      </c>
      <c r="D99" s="383" t="s">
        <v>1253</v>
      </c>
      <c r="E99" s="398">
        <v>0</v>
      </c>
      <c r="F99" s="398"/>
      <c r="G99" s="398"/>
      <c r="H99" s="398">
        <v>0</v>
      </c>
    </row>
    <row r="100" spans="1:8" ht="24">
      <c r="A100" s="365">
        <v>6</v>
      </c>
      <c r="B100" s="365" t="s">
        <v>2338</v>
      </c>
      <c r="C100" s="366" t="s">
        <v>2339</v>
      </c>
      <c r="D100" s="383" t="s">
        <v>1253</v>
      </c>
      <c r="E100" s="398">
        <v>0</v>
      </c>
      <c r="F100" s="398"/>
      <c r="G100" s="398"/>
      <c r="H100" s="398">
        <v>0</v>
      </c>
    </row>
    <row r="101" spans="1:8" ht="24">
      <c r="A101" s="365">
        <v>6</v>
      </c>
      <c r="B101" s="365" t="s">
        <v>2340</v>
      </c>
      <c r="C101" s="366" t="s">
        <v>2341</v>
      </c>
      <c r="D101" s="383" t="s">
        <v>1253</v>
      </c>
      <c r="E101" s="398">
        <v>0</v>
      </c>
      <c r="F101" s="398"/>
      <c r="G101" s="398"/>
      <c r="H101" s="398">
        <v>0</v>
      </c>
    </row>
    <row r="102" spans="1:8" ht="24">
      <c r="A102" s="365">
        <v>6</v>
      </c>
      <c r="B102" s="365" t="s">
        <v>2342</v>
      </c>
      <c r="C102" s="366" t="s">
        <v>2343</v>
      </c>
      <c r="D102" s="383" t="s">
        <v>1253</v>
      </c>
      <c r="E102" s="398">
        <v>0</v>
      </c>
      <c r="F102" s="398"/>
      <c r="G102" s="398"/>
      <c r="H102" s="398">
        <v>0</v>
      </c>
    </row>
    <row r="103" spans="1:8">
      <c r="A103" s="381" t="s">
        <v>1969</v>
      </c>
      <c r="B103" s="362" t="s">
        <v>526</v>
      </c>
      <c r="C103" s="362" t="s">
        <v>2344</v>
      </c>
      <c r="D103" s="382"/>
      <c r="E103" s="395"/>
      <c r="F103" s="395"/>
      <c r="G103" s="395"/>
      <c r="H103" s="395"/>
    </row>
    <row r="104" spans="1:8">
      <c r="A104" s="381" t="s">
        <v>1971</v>
      </c>
      <c r="B104" s="362" t="s">
        <v>527</v>
      </c>
      <c r="C104" s="362" t="s">
        <v>2345</v>
      </c>
      <c r="D104" s="382"/>
      <c r="E104" s="395"/>
      <c r="F104" s="395"/>
      <c r="G104" s="395"/>
      <c r="H104" s="395"/>
    </row>
    <row r="105" spans="1:8">
      <c r="A105" s="381" t="s">
        <v>1973</v>
      </c>
      <c r="B105" s="362" t="s">
        <v>528</v>
      </c>
      <c r="C105" s="362" t="s">
        <v>2346</v>
      </c>
      <c r="D105" s="382"/>
      <c r="E105" s="395"/>
      <c r="F105" s="395"/>
      <c r="G105" s="395"/>
      <c r="H105" s="395"/>
    </row>
    <row r="106" spans="1:8">
      <c r="A106" s="381" t="s">
        <v>1975</v>
      </c>
      <c r="B106" s="362" t="s">
        <v>529</v>
      </c>
      <c r="C106" s="362" t="s">
        <v>1421</v>
      </c>
      <c r="D106" s="382"/>
      <c r="E106" s="395"/>
      <c r="F106" s="395"/>
      <c r="G106" s="395"/>
      <c r="H106" s="395"/>
    </row>
    <row r="107" spans="1:8">
      <c r="A107" s="381" t="s">
        <v>1978</v>
      </c>
      <c r="B107" s="362" t="s">
        <v>530</v>
      </c>
      <c r="C107" s="362" t="s">
        <v>1422</v>
      </c>
      <c r="D107" s="382"/>
      <c r="E107" s="395"/>
      <c r="F107" s="395"/>
      <c r="G107" s="395"/>
      <c r="H107" s="395"/>
    </row>
    <row r="108" spans="1:8">
      <c r="A108" s="365">
        <v>8</v>
      </c>
      <c r="B108" s="365" t="s">
        <v>2347</v>
      </c>
      <c r="C108" s="366" t="s">
        <v>2348</v>
      </c>
      <c r="D108" s="383"/>
      <c r="E108" s="398">
        <v>0</v>
      </c>
      <c r="F108" s="398"/>
      <c r="G108" s="398"/>
      <c r="H108" s="398">
        <v>0</v>
      </c>
    </row>
    <row r="109" spans="1:8">
      <c r="A109" s="365">
        <v>8</v>
      </c>
      <c r="B109" s="365" t="s">
        <v>2349</v>
      </c>
      <c r="C109" s="366" t="s">
        <v>2350</v>
      </c>
      <c r="D109" s="383"/>
      <c r="E109" s="398">
        <v>0</v>
      </c>
      <c r="F109" s="398"/>
      <c r="G109" s="398"/>
      <c r="H109" s="398">
        <v>0</v>
      </c>
    </row>
    <row r="110" spans="1:8">
      <c r="A110" s="365">
        <v>8</v>
      </c>
      <c r="B110" s="365" t="s">
        <v>2351</v>
      </c>
      <c r="C110" s="366" t="s">
        <v>2352</v>
      </c>
      <c r="D110" s="383"/>
      <c r="E110" s="398">
        <v>0</v>
      </c>
      <c r="F110" s="398"/>
      <c r="G110" s="398"/>
      <c r="H110" s="398">
        <v>0</v>
      </c>
    </row>
    <row r="111" spans="1:8">
      <c r="A111" s="365">
        <v>8</v>
      </c>
      <c r="B111" s="365" t="s">
        <v>2353</v>
      </c>
      <c r="C111" s="366" t="s">
        <v>2354</v>
      </c>
      <c r="D111" s="383"/>
      <c r="E111" s="398">
        <v>0</v>
      </c>
      <c r="F111" s="398"/>
      <c r="G111" s="398"/>
      <c r="H111" s="398">
        <v>0</v>
      </c>
    </row>
    <row r="112" spans="1:8">
      <c r="A112" s="365">
        <v>8</v>
      </c>
      <c r="B112" s="365" t="s">
        <v>2355</v>
      </c>
      <c r="C112" s="366" t="s">
        <v>2356</v>
      </c>
      <c r="D112" s="383"/>
      <c r="E112" s="398">
        <v>0</v>
      </c>
      <c r="F112" s="398"/>
      <c r="G112" s="398"/>
      <c r="H112" s="398">
        <v>0</v>
      </c>
    </row>
    <row r="113" spans="1:8">
      <c r="A113" s="365">
        <v>8</v>
      </c>
      <c r="B113" s="365" t="s">
        <v>2357</v>
      </c>
      <c r="C113" s="366" t="s">
        <v>2358</v>
      </c>
      <c r="D113" s="383"/>
      <c r="E113" s="398">
        <v>0</v>
      </c>
      <c r="F113" s="398"/>
      <c r="G113" s="398"/>
      <c r="H113" s="398">
        <v>0</v>
      </c>
    </row>
    <row r="114" spans="1:8">
      <c r="A114" s="365">
        <v>8</v>
      </c>
      <c r="B114" s="365" t="s">
        <v>2359</v>
      </c>
      <c r="C114" s="366" t="s">
        <v>2360</v>
      </c>
      <c r="D114" s="383"/>
      <c r="E114" s="398">
        <v>0</v>
      </c>
      <c r="F114" s="398"/>
      <c r="G114" s="398"/>
      <c r="H114" s="398">
        <v>0</v>
      </c>
    </row>
    <row r="115" spans="1:8">
      <c r="A115" s="365">
        <v>8</v>
      </c>
      <c r="B115" s="365" t="s">
        <v>2361</v>
      </c>
      <c r="C115" s="366" t="s">
        <v>2362</v>
      </c>
      <c r="D115" s="383"/>
      <c r="E115" s="398">
        <v>0</v>
      </c>
      <c r="F115" s="398"/>
      <c r="G115" s="398"/>
      <c r="H115" s="398">
        <v>0</v>
      </c>
    </row>
    <row r="116" spans="1:8">
      <c r="A116" s="365">
        <v>8</v>
      </c>
      <c r="B116" s="365" t="s">
        <v>2363</v>
      </c>
      <c r="C116" s="366" t="s">
        <v>2364</v>
      </c>
      <c r="D116" s="383"/>
      <c r="E116" s="398">
        <v>0</v>
      </c>
      <c r="F116" s="398"/>
      <c r="G116" s="398"/>
      <c r="H116" s="398">
        <v>0</v>
      </c>
    </row>
    <row r="117" spans="1:8">
      <c r="A117" s="365">
        <v>8</v>
      </c>
      <c r="B117" s="365" t="s">
        <v>2365</v>
      </c>
      <c r="C117" s="366" t="s">
        <v>2366</v>
      </c>
      <c r="D117" s="383"/>
      <c r="E117" s="398">
        <v>0</v>
      </c>
      <c r="F117" s="398"/>
      <c r="G117" s="398"/>
      <c r="H117" s="398">
        <v>0</v>
      </c>
    </row>
    <row r="118" spans="1:8">
      <c r="A118" s="365">
        <v>8</v>
      </c>
      <c r="B118" s="365" t="s">
        <v>2367</v>
      </c>
      <c r="C118" s="366" t="s">
        <v>2368</v>
      </c>
      <c r="D118" s="383"/>
      <c r="E118" s="398">
        <v>0</v>
      </c>
      <c r="F118" s="398"/>
      <c r="G118" s="398"/>
      <c r="H118" s="398">
        <v>0</v>
      </c>
    </row>
    <row r="119" spans="1:8">
      <c r="A119" s="381" t="s">
        <v>1978</v>
      </c>
      <c r="B119" s="362" t="s">
        <v>531</v>
      </c>
      <c r="C119" s="362" t="s">
        <v>1423</v>
      </c>
      <c r="D119" s="382"/>
      <c r="E119" s="395"/>
      <c r="F119" s="395"/>
      <c r="G119" s="395"/>
      <c r="H119" s="395"/>
    </row>
    <row r="120" spans="1:8">
      <c r="A120" s="365">
        <v>8</v>
      </c>
      <c r="B120" s="365" t="s">
        <v>2369</v>
      </c>
      <c r="C120" s="366" t="s">
        <v>2370</v>
      </c>
      <c r="D120" s="383"/>
      <c r="E120" s="398">
        <v>0</v>
      </c>
      <c r="F120" s="398"/>
      <c r="G120" s="398"/>
      <c r="H120" s="398">
        <v>0</v>
      </c>
    </row>
    <row r="121" spans="1:8">
      <c r="A121" s="365">
        <v>8</v>
      </c>
      <c r="B121" s="365" t="s">
        <v>2371</v>
      </c>
      <c r="C121" s="366" t="s">
        <v>2372</v>
      </c>
      <c r="D121" s="383"/>
      <c r="E121" s="398">
        <v>0</v>
      </c>
      <c r="F121" s="398"/>
      <c r="G121" s="398"/>
      <c r="H121" s="398">
        <v>0</v>
      </c>
    </row>
    <row r="122" spans="1:8">
      <c r="A122" s="365">
        <v>8</v>
      </c>
      <c r="B122" s="365" t="s">
        <v>2373</v>
      </c>
      <c r="C122" s="366" t="s">
        <v>2374</v>
      </c>
      <c r="D122" s="383"/>
      <c r="E122" s="398">
        <v>0</v>
      </c>
      <c r="F122" s="398"/>
      <c r="G122" s="398"/>
      <c r="H122" s="398">
        <v>0</v>
      </c>
    </row>
    <row r="123" spans="1:8">
      <c r="A123" s="365">
        <v>8</v>
      </c>
      <c r="B123" s="365" t="s">
        <v>2375</v>
      </c>
      <c r="C123" s="366" t="s">
        <v>2376</v>
      </c>
      <c r="D123" s="383"/>
      <c r="E123" s="398">
        <v>0</v>
      </c>
      <c r="F123" s="398"/>
      <c r="G123" s="398"/>
      <c r="H123" s="398">
        <v>0</v>
      </c>
    </row>
    <row r="124" spans="1:8">
      <c r="A124" s="365">
        <v>8</v>
      </c>
      <c r="B124" s="365" t="s">
        <v>2377</v>
      </c>
      <c r="C124" s="366" t="s">
        <v>2378</v>
      </c>
      <c r="D124" s="383"/>
      <c r="E124" s="398">
        <v>0</v>
      </c>
      <c r="F124" s="398"/>
      <c r="G124" s="398"/>
      <c r="H124" s="398">
        <v>0</v>
      </c>
    </row>
    <row r="125" spans="1:8">
      <c r="A125" s="365">
        <v>8</v>
      </c>
      <c r="B125" s="365" t="s">
        <v>2379</v>
      </c>
      <c r="C125" s="366" t="s">
        <v>2380</v>
      </c>
      <c r="D125" s="383"/>
      <c r="E125" s="398">
        <v>0</v>
      </c>
      <c r="F125" s="398"/>
      <c r="G125" s="398"/>
      <c r="H125" s="398">
        <v>0</v>
      </c>
    </row>
    <row r="126" spans="1:8">
      <c r="A126" s="365">
        <v>8</v>
      </c>
      <c r="B126" s="365" t="s">
        <v>2381</v>
      </c>
      <c r="C126" s="366" t="s">
        <v>2382</v>
      </c>
      <c r="D126" s="383"/>
      <c r="E126" s="398">
        <v>0</v>
      </c>
      <c r="F126" s="398"/>
      <c r="G126" s="398"/>
      <c r="H126" s="398">
        <v>0</v>
      </c>
    </row>
    <row r="127" spans="1:8">
      <c r="A127" s="365">
        <v>8</v>
      </c>
      <c r="B127" s="365" t="s">
        <v>2383</v>
      </c>
      <c r="C127" s="366" t="s">
        <v>2384</v>
      </c>
      <c r="D127" s="383"/>
      <c r="E127" s="398">
        <v>0</v>
      </c>
      <c r="F127" s="398"/>
      <c r="G127" s="398"/>
      <c r="H127" s="398">
        <v>0</v>
      </c>
    </row>
    <row r="128" spans="1:8">
      <c r="A128" s="365">
        <v>8</v>
      </c>
      <c r="B128" s="365" t="s">
        <v>2385</v>
      </c>
      <c r="C128" s="366" t="s">
        <v>2386</v>
      </c>
      <c r="D128" s="383"/>
      <c r="E128" s="398">
        <v>0</v>
      </c>
      <c r="F128" s="398"/>
      <c r="G128" s="398"/>
      <c r="H128" s="398">
        <v>0</v>
      </c>
    </row>
    <row r="129" spans="1:9" s="257" customFormat="1">
      <c r="A129" s="365">
        <v>8</v>
      </c>
      <c r="B129" s="365" t="s">
        <v>2387</v>
      </c>
      <c r="C129" s="366" t="s">
        <v>2388</v>
      </c>
      <c r="D129" s="383"/>
      <c r="E129" s="398">
        <v>0</v>
      </c>
      <c r="F129" s="398"/>
      <c r="G129" s="398"/>
      <c r="H129" s="398">
        <v>0</v>
      </c>
      <c r="I129" s="400"/>
    </row>
    <row r="130" spans="1:9">
      <c r="A130" s="365">
        <v>8</v>
      </c>
      <c r="B130" s="365" t="s">
        <v>2389</v>
      </c>
      <c r="C130" s="366" t="s">
        <v>2390</v>
      </c>
      <c r="D130" s="383"/>
      <c r="E130" s="398">
        <v>0</v>
      </c>
      <c r="F130" s="398"/>
      <c r="G130" s="398"/>
      <c r="H130" s="398">
        <v>0</v>
      </c>
    </row>
    <row r="131" spans="1:9">
      <c r="A131" s="381" t="s">
        <v>1978</v>
      </c>
      <c r="B131" s="362" t="s">
        <v>532</v>
      </c>
      <c r="C131" s="362" t="s">
        <v>1424</v>
      </c>
      <c r="D131" s="382"/>
      <c r="E131" s="395"/>
      <c r="F131" s="395"/>
      <c r="G131" s="395"/>
      <c r="H131" s="395"/>
    </row>
    <row r="132" spans="1:9" ht="24">
      <c r="A132" s="365">
        <v>8</v>
      </c>
      <c r="B132" s="365" t="s">
        <v>2391</v>
      </c>
      <c r="C132" s="366" t="s">
        <v>533</v>
      </c>
      <c r="D132" s="383"/>
      <c r="E132" s="398">
        <v>0</v>
      </c>
      <c r="F132" s="398"/>
      <c r="G132" s="398"/>
      <c r="H132" s="398">
        <v>0</v>
      </c>
    </row>
    <row r="133" spans="1:9">
      <c r="A133" s="365">
        <v>8</v>
      </c>
      <c r="B133" s="365" t="s">
        <v>2392</v>
      </c>
      <c r="C133" s="366" t="s">
        <v>534</v>
      </c>
      <c r="D133" s="383"/>
      <c r="E133" s="398">
        <v>0</v>
      </c>
      <c r="F133" s="398"/>
      <c r="G133" s="398"/>
      <c r="H133" s="398">
        <v>0</v>
      </c>
    </row>
    <row r="134" spans="1:9">
      <c r="A134" s="365">
        <v>8</v>
      </c>
      <c r="B134" s="365" t="s">
        <v>2393</v>
      </c>
      <c r="C134" s="366" t="s">
        <v>535</v>
      </c>
      <c r="D134" s="383"/>
      <c r="E134" s="398">
        <v>0</v>
      </c>
      <c r="F134" s="398"/>
      <c r="G134" s="398"/>
      <c r="H134" s="398">
        <v>0</v>
      </c>
    </row>
    <row r="135" spans="1:9" ht="24">
      <c r="A135" s="365">
        <v>8</v>
      </c>
      <c r="B135" s="365" t="s">
        <v>2394</v>
      </c>
      <c r="C135" s="366" t="s">
        <v>536</v>
      </c>
      <c r="D135" s="383"/>
      <c r="E135" s="398">
        <v>0</v>
      </c>
      <c r="F135" s="398"/>
      <c r="G135" s="398"/>
      <c r="H135" s="398">
        <v>0</v>
      </c>
    </row>
    <row r="136" spans="1:9" ht="24">
      <c r="A136" s="365">
        <v>8</v>
      </c>
      <c r="B136" s="365" t="s">
        <v>2395</v>
      </c>
      <c r="C136" s="366" t="s">
        <v>537</v>
      </c>
      <c r="D136" s="383"/>
      <c r="E136" s="398">
        <v>0</v>
      </c>
      <c r="F136" s="398"/>
      <c r="G136" s="398"/>
      <c r="H136" s="398">
        <v>0</v>
      </c>
    </row>
    <row r="137" spans="1:9" ht="24">
      <c r="A137" s="365">
        <v>8</v>
      </c>
      <c r="B137" s="365" t="s">
        <v>2396</v>
      </c>
      <c r="C137" s="366" t="s">
        <v>538</v>
      </c>
      <c r="D137" s="383"/>
      <c r="E137" s="398">
        <v>0</v>
      </c>
      <c r="F137" s="398"/>
      <c r="G137" s="398"/>
      <c r="H137" s="398">
        <v>0</v>
      </c>
    </row>
    <row r="138" spans="1:9" s="257" customFormat="1" ht="24">
      <c r="A138" s="365">
        <v>8</v>
      </c>
      <c r="B138" s="365" t="s">
        <v>2397</v>
      </c>
      <c r="C138" s="366" t="s">
        <v>539</v>
      </c>
      <c r="D138" s="383"/>
      <c r="E138" s="398">
        <v>0</v>
      </c>
      <c r="F138" s="398"/>
      <c r="G138" s="398"/>
      <c r="H138" s="398">
        <v>0</v>
      </c>
      <c r="I138" s="400"/>
    </row>
    <row r="139" spans="1:9">
      <c r="A139" s="365">
        <v>8</v>
      </c>
      <c r="B139" s="365" t="s">
        <v>2398</v>
      </c>
      <c r="C139" s="366" t="s">
        <v>2399</v>
      </c>
      <c r="D139" s="383"/>
      <c r="E139" s="398">
        <v>0</v>
      </c>
      <c r="F139" s="398"/>
      <c r="G139" s="398"/>
      <c r="H139" s="398">
        <v>0</v>
      </c>
    </row>
    <row r="140" spans="1:9" ht="24">
      <c r="A140" s="365">
        <v>8</v>
      </c>
      <c r="B140" s="365" t="s">
        <v>2400</v>
      </c>
      <c r="C140" s="366" t="s">
        <v>540</v>
      </c>
      <c r="D140" s="383"/>
      <c r="E140" s="398">
        <v>0</v>
      </c>
      <c r="F140" s="398"/>
      <c r="G140" s="398"/>
      <c r="H140" s="398">
        <v>0</v>
      </c>
    </row>
    <row r="141" spans="1:9" ht="24">
      <c r="A141" s="365">
        <v>8</v>
      </c>
      <c r="B141" s="365" t="s">
        <v>2401</v>
      </c>
      <c r="C141" s="366" t="s">
        <v>541</v>
      </c>
      <c r="D141" s="383"/>
      <c r="E141" s="398">
        <v>0</v>
      </c>
      <c r="F141" s="398"/>
      <c r="G141" s="398"/>
      <c r="H141" s="398">
        <v>0</v>
      </c>
    </row>
    <row r="142" spans="1:9" ht="24">
      <c r="A142" s="365">
        <v>8</v>
      </c>
      <c r="B142" s="365" t="s">
        <v>2402</v>
      </c>
      <c r="C142" s="366" t="s">
        <v>542</v>
      </c>
      <c r="D142" s="383"/>
      <c r="E142" s="398">
        <v>0</v>
      </c>
      <c r="F142" s="398"/>
      <c r="G142" s="398"/>
      <c r="H142" s="398">
        <v>0</v>
      </c>
    </row>
    <row r="143" spans="1:9">
      <c r="A143" s="365">
        <v>8</v>
      </c>
      <c r="B143" s="365" t="s">
        <v>2403</v>
      </c>
      <c r="C143" s="366" t="s">
        <v>543</v>
      </c>
      <c r="D143" s="383"/>
      <c r="E143" s="398">
        <v>0</v>
      </c>
      <c r="F143" s="398"/>
      <c r="G143" s="398"/>
      <c r="H143" s="398">
        <v>0</v>
      </c>
    </row>
    <row r="144" spans="1:9">
      <c r="A144" s="365">
        <v>8</v>
      </c>
      <c r="B144" s="365" t="s">
        <v>2404</v>
      </c>
      <c r="C144" s="366" t="s">
        <v>544</v>
      </c>
      <c r="D144" s="383"/>
      <c r="E144" s="398">
        <v>0</v>
      </c>
      <c r="F144" s="398"/>
      <c r="G144" s="398"/>
      <c r="H144" s="398">
        <v>0</v>
      </c>
    </row>
    <row r="145" spans="1:8">
      <c r="A145" s="365">
        <v>8</v>
      </c>
      <c r="B145" s="365" t="s">
        <v>2405</v>
      </c>
      <c r="C145" s="366" t="s">
        <v>545</v>
      </c>
      <c r="D145" s="383"/>
      <c r="E145" s="398">
        <v>0</v>
      </c>
      <c r="F145" s="398"/>
      <c r="G145" s="398"/>
      <c r="H145" s="398">
        <v>0</v>
      </c>
    </row>
    <row r="146" spans="1:8" ht="25.5">
      <c r="A146" s="381" t="s">
        <v>1978</v>
      </c>
      <c r="B146" s="362" t="s">
        <v>546</v>
      </c>
      <c r="C146" s="362" t="s">
        <v>1425</v>
      </c>
      <c r="D146" s="382"/>
      <c r="E146" s="395"/>
      <c r="F146" s="395"/>
      <c r="G146" s="395"/>
      <c r="H146" s="395"/>
    </row>
    <row r="147" spans="1:8">
      <c r="A147" s="365">
        <v>8</v>
      </c>
      <c r="B147" s="365" t="s">
        <v>2406</v>
      </c>
      <c r="C147" s="366" t="s">
        <v>2407</v>
      </c>
      <c r="D147" s="383"/>
      <c r="E147" s="398">
        <v>0</v>
      </c>
      <c r="F147" s="398"/>
      <c r="G147" s="398"/>
      <c r="H147" s="398">
        <v>0</v>
      </c>
    </row>
    <row r="148" spans="1:8" ht="24">
      <c r="A148" s="365">
        <v>8</v>
      </c>
      <c r="B148" s="365" t="s">
        <v>2408</v>
      </c>
      <c r="C148" s="366" t="s">
        <v>2409</v>
      </c>
      <c r="D148" s="383"/>
      <c r="E148" s="398">
        <v>0</v>
      </c>
      <c r="F148" s="398"/>
      <c r="G148" s="398"/>
      <c r="H148" s="398">
        <v>0</v>
      </c>
    </row>
    <row r="149" spans="1:8" ht="24">
      <c r="A149" s="365">
        <v>8</v>
      </c>
      <c r="B149" s="365" t="s">
        <v>2410</v>
      </c>
      <c r="C149" s="366" t="s">
        <v>2411</v>
      </c>
      <c r="D149" s="383"/>
      <c r="E149" s="398">
        <v>0</v>
      </c>
      <c r="F149" s="398"/>
      <c r="G149" s="398"/>
      <c r="H149" s="398">
        <v>0</v>
      </c>
    </row>
    <row r="150" spans="1:8" ht="24">
      <c r="A150" s="365">
        <v>8</v>
      </c>
      <c r="B150" s="365" t="s">
        <v>2412</v>
      </c>
      <c r="C150" s="366" t="s">
        <v>2413</v>
      </c>
      <c r="D150" s="383"/>
      <c r="E150" s="398">
        <v>0</v>
      </c>
      <c r="F150" s="398"/>
      <c r="G150" s="398"/>
      <c r="H150" s="398">
        <v>0</v>
      </c>
    </row>
    <row r="151" spans="1:8" ht="24">
      <c r="A151" s="365">
        <v>8</v>
      </c>
      <c r="B151" s="365" t="s">
        <v>2414</v>
      </c>
      <c r="C151" s="366" t="s">
        <v>2415</v>
      </c>
      <c r="D151" s="383"/>
      <c r="E151" s="398">
        <v>0</v>
      </c>
      <c r="F151" s="398"/>
      <c r="G151" s="398"/>
      <c r="H151" s="398">
        <v>0</v>
      </c>
    </row>
    <row r="152" spans="1:8">
      <c r="A152" s="365">
        <v>8</v>
      </c>
      <c r="B152" s="365" t="s">
        <v>2416</v>
      </c>
      <c r="C152" s="366" t="s">
        <v>2417</v>
      </c>
      <c r="D152" s="383"/>
      <c r="E152" s="398">
        <v>0</v>
      </c>
      <c r="F152" s="398"/>
      <c r="G152" s="398"/>
      <c r="H152" s="398">
        <v>0</v>
      </c>
    </row>
    <row r="153" spans="1:8">
      <c r="A153" s="365">
        <v>8</v>
      </c>
      <c r="B153" s="365" t="s">
        <v>2418</v>
      </c>
      <c r="C153" s="366" t="s">
        <v>2419</v>
      </c>
      <c r="D153" s="383"/>
      <c r="E153" s="398">
        <v>0</v>
      </c>
      <c r="F153" s="398"/>
      <c r="G153" s="398"/>
      <c r="H153" s="398">
        <v>0</v>
      </c>
    </row>
    <row r="154" spans="1:8">
      <c r="A154" s="365">
        <v>8</v>
      </c>
      <c r="B154" s="365" t="s">
        <v>2420</v>
      </c>
      <c r="C154" s="366" t="s">
        <v>547</v>
      </c>
      <c r="D154" s="383"/>
      <c r="E154" s="398">
        <v>0</v>
      </c>
      <c r="F154" s="398"/>
      <c r="G154" s="398"/>
      <c r="H154" s="398">
        <v>0</v>
      </c>
    </row>
    <row r="155" spans="1:8" ht="25.5">
      <c r="A155" s="381" t="s">
        <v>1975</v>
      </c>
      <c r="B155" s="362" t="s">
        <v>548</v>
      </c>
      <c r="C155" s="362" t="s">
        <v>1426</v>
      </c>
      <c r="D155" s="382" t="s">
        <v>1253</v>
      </c>
      <c r="E155" s="395"/>
      <c r="F155" s="395"/>
      <c r="G155" s="395"/>
      <c r="H155" s="395"/>
    </row>
    <row r="156" spans="1:8" ht="24">
      <c r="A156" s="365" t="s">
        <v>1978</v>
      </c>
      <c r="B156" s="365" t="s">
        <v>2421</v>
      </c>
      <c r="C156" s="366" t="s">
        <v>2422</v>
      </c>
      <c r="D156" s="383" t="s">
        <v>1253</v>
      </c>
      <c r="E156" s="398"/>
      <c r="F156" s="398"/>
      <c r="G156" s="398"/>
      <c r="H156" s="398"/>
    </row>
    <row r="157" spans="1:8" ht="25.5">
      <c r="A157" s="381" t="s">
        <v>1975</v>
      </c>
      <c r="B157" s="362" t="s">
        <v>549</v>
      </c>
      <c r="C157" s="362" t="s">
        <v>1427</v>
      </c>
      <c r="D157" s="382"/>
      <c r="E157" s="395"/>
      <c r="F157" s="395"/>
      <c r="G157" s="395"/>
      <c r="H157" s="395"/>
    </row>
    <row r="158" spans="1:8" ht="24">
      <c r="A158" s="365" t="s">
        <v>1978</v>
      </c>
      <c r="B158" s="365" t="s">
        <v>2423</v>
      </c>
      <c r="C158" s="366" t="s">
        <v>2424</v>
      </c>
      <c r="D158" s="383"/>
      <c r="E158" s="398"/>
      <c r="F158" s="398"/>
      <c r="G158" s="398"/>
      <c r="H158" s="398"/>
    </row>
    <row r="159" spans="1:8">
      <c r="A159" s="381" t="s">
        <v>1973</v>
      </c>
      <c r="B159" s="362" t="s">
        <v>550</v>
      </c>
      <c r="C159" s="362" t="s">
        <v>2425</v>
      </c>
      <c r="D159" s="382"/>
      <c r="E159" s="395"/>
      <c r="F159" s="395"/>
      <c r="G159" s="395"/>
      <c r="H159" s="395"/>
    </row>
    <row r="160" spans="1:8">
      <c r="A160" s="381" t="s">
        <v>1975</v>
      </c>
      <c r="B160" s="362" t="s">
        <v>551</v>
      </c>
      <c r="C160" s="362" t="s">
        <v>1429</v>
      </c>
      <c r="D160" s="382"/>
      <c r="E160" s="395"/>
      <c r="F160" s="395"/>
      <c r="G160" s="395"/>
      <c r="H160" s="395"/>
    </row>
    <row r="161" spans="1:8">
      <c r="A161" s="365">
        <v>7</v>
      </c>
      <c r="B161" s="365" t="s">
        <v>2426</v>
      </c>
      <c r="C161" s="366" t="s">
        <v>552</v>
      </c>
      <c r="D161" s="383"/>
      <c r="E161" s="398">
        <v>0</v>
      </c>
      <c r="F161" s="398"/>
      <c r="G161" s="398"/>
      <c r="H161" s="398">
        <v>0</v>
      </c>
    </row>
    <row r="162" spans="1:8">
      <c r="A162" s="365">
        <v>7</v>
      </c>
      <c r="B162" s="365" t="s">
        <v>2427</v>
      </c>
      <c r="C162" s="366" t="s">
        <v>553</v>
      </c>
      <c r="D162" s="383"/>
      <c r="E162" s="398">
        <v>0</v>
      </c>
      <c r="F162" s="398"/>
      <c r="G162" s="398"/>
      <c r="H162" s="398">
        <v>0</v>
      </c>
    </row>
    <row r="163" spans="1:8" ht="25.5">
      <c r="A163" s="381" t="s">
        <v>1975</v>
      </c>
      <c r="B163" s="362" t="s">
        <v>554</v>
      </c>
      <c r="C163" s="362" t="s">
        <v>1430</v>
      </c>
      <c r="D163" s="382" t="s">
        <v>1253</v>
      </c>
      <c r="E163" s="395"/>
      <c r="F163" s="395"/>
      <c r="G163" s="395"/>
      <c r="H163" s="395"/>
    </row>
    <row r="164" spans="1:8" ht="24">
      <c r="A164" s="365" t="s">
        <v>1978</v>
      </c>
      <c r="B164" s="365" t="s">
        <v>2428</v>
      </c>
      <c r="C164" s="366" t="s">
        <v>2429</v>
      </c>
      <c r="D164" s="383" t="s">
        <v>1253</v>
      </c>
      <c r="E164" s="398">
        <v>0</v>
      </c>
      <c r="F164" s="398"/>
      <c r="G164" s="398"/>
      <c r="H164" s="398">
        <v>0</v>
      </c>
    </row>
    <row r="165" spans="1:8">
      <c r="A165" s="381" t="s">
        <v>1975</v>
      </c>
      <c r="B165" s="362" t="s">
        <v>555</v>
      </c>
      <c r="C165" s="362" t="s">
        <v>1431</v>
      </c>
      <c r="D165" s="382"/>
      <c r="E165" s="395"/>
      <c r="F165" s="395"/>
      <c r="G165" s="395"/>
      <c r="H165" s="395"/>
    </row>
    <row r="166" spans="1:8">
      <c r="A166" s="365" t="s">
        <v>1978</v>
      </c>
      <c r="B166" s="365" t="s">
        <v>2430</v>
      </c>
      <c r="C166" s="366" t="s">
        <v>2431</v>
      </c>
      <c r="D166" s="383"/>
      <c r="E166" s="398">
        <v>0</v>
      </c>
      <c r="F166" s="398"/>
      <c r="G166" s="398"/>
      <c r="H166" s="398">
        <v>0</v>
      </c>
    </row>
    <row r="167" spans="1:8" ht="25.5">
      <c r="A167" s="381" t="s">
        <v>1973</v>
      </c>
      <c r="B167" s="362" t="s">
        <v>556</v>
      </c>
      <c r="C167" s="362" t="s">
        <v>2432</v>
      </c>
      <c r="D167" s="382"/>
      <c r="E167" s="395"/>
      <c r="F167" s="395"/>
      <c r="G167" s="395"/>
      <c r="H167" s="395"/>
    </row>
    <row r="168" spans="1:8" ht="25.5">
      <c r="A168" s="381" t="s">
        <v>1975</v>
      </c>
      <c r="B168" s="362" t="s">
        <v>557</v>
      </c>
      <c r="C168" s="362" t="s">
        <v>1433</v>
      </c>
      <c r="D168" s="382" t="s">
        <v>1253</v>
      </c>
      <c r="E168" s="395"/>
      <c r="F168" s="395"/>
      <c r="G168" s="395"/>
      <c r="H168" s="395"/>
    </row>
    <row r="169" spans="1:8">
      <c r="A169" s="365">
        <v>7</v>
      </c>
      <c r="B169" s="365" t="s">
        <v>2433</v>
      </c>
      <c r="C169" s="366" t="s">
        <v>558</v>
      </c>
      <c r="D169" s="383" t="s">
        <v>1253</v>
      </c>
      <c r="E169" s="398">
        <v>0</v>
      </c>
      <c r="F169" s="398"/>
      <c r="G169" s="398"/>
      <c r="H169" s="398">
        <v>0</v>
      </c>
    </row>
    <row r="170" spans="1:8" ht="24">
      <c r="A170" s="365">
        <v>7</v>
      </c>
      <c r="B170" s="365" t="s">
        <v>2434</v>
      </c>
      <c r="C170" s="366" t="s">
        <v>559</v>
      </c>
      <c r="D170" s="383" t="s">
        <v>1253</v>
      </c>
      <c r="E170" s="398">
        <v>589</v>
      </c>
      <c r="F170" s="398"/>
      <c r="G170" s="398"/>
      <c r="H170" s="398">
        <v>589</v>
      </c>
    </row>
    <row r="171" spans="1:8" ht="38.25">
      <c r="A171" s="381" t="s">
        <v>1975</v>
      </c>
      <c r="B171" s="362" t="s">
        <v>561</v>
      </c>
      <c r="C171" s="362" t="s">
        <v>2435</v>
      </c>
      <c r="D171" s="382" t="s">
        <v>1253</v>
      </c>
      <c r="E171" s="395"/>
      <c r="F171" s="395"/>
      <c r="G171" s="395"/>
      <c r="H171" s="395"/>
    </row>
    <row r="172" spans="1:8" ht="24">
      <c r="A172" s="365" t="s">
        <v>1978</v>
      </c>
      <c r="B172" s="365" t="s">
        <v>2436</v>
      </c>
      <c r="C172" s="366" t="s">
        <v>560</v>
      </c>
      <c r="D172" s="383" t="s">
        <v>1253</v>
      </c>
      <c r="E172" s="398">
        <v>0</v>
      </c>
      <c r="F172" s="398"/>
      <c r="G172" s="398"/>
      <c r="H172" s="398">
        <v>0</v>
      </c>
    </row>
    <row r="173" spans="1:8" ht="38.25">
      <c r="A173" s="381" t="s">
        <v>1975</v>
      </c>
      <c r="B173" s="362" t="s">
        <v>562</v>
      </c>
      <c r="C173" s="362" t="s">
        <v>2437</v>
      </c>
      <c r="D173" s="382"/>
      <c r="E173" s="395"/>
      <c r="F173" s="395"/>
      <c r="G173" s="395"/>
      <c r="H173" s="395"/>
    </row>
    <row r="174" spans="1:8" ht="24">
      <c r="A174" s="365" t="s">
        <v>1978</v>
      </c>
      <c r="B174" s="365" t="s">
        <v>2438</v>
      </c>
      <c r="C174" s="366" t="s">
        <v>2439</v>
      </c>
      <c r="D174" s="383"/>
      <c r="E174" s="398">
        <v>0</v>
      </c>
      <c r="F174" s="398"/>
      <c r="G174" s="398"/>
      <c r="H174" s="398">
        <v>0</v>
      </c>
    </row>
    <row r="175" spans="1:8" ht="25.5">
      <c r="A175" s="381" t="s">
        <v>1975</v>
      </c>
      <c r="B175" s="362" t="s">
        <v>564</v>
      </c>
      <c r="C175" s="362" t="s">
        <v>2440</v>
      </c>
      <c r="D175" s="382"/>
      <c r="E175" s="395"/>
      <c r="F175" s="395"/>
      <c r="G175" s="395"/>
      <c r="H175" s="395"/>
    </row>
    <row r="176" spans="1:8" ht="24">
      <c r="A176" s="365" t="s">
        <v>1978</v>
      </c>
      <c r="B176" s="365" t="s">
        <v>2441</v>
      </c>
      <c r="C176" s="366" t="s">
        <v>563</v>
      </c>
      <c r="D176" s="383"/>
      <c r="E176" s="398">
        <v>0</v>
      </c>
      <c r="F176" s="398"/>
      <c r="G176" s="398"/>
      <c r="H176" s="398">
        <v>0</v>
      </c>
    </row>
    <row r="177" spans="1:8">
      <c r="A177" s="381" t="s">
        <v>1975</v>
      </c>
      <c r="B177" s="362" t="s">
        <v>565</v>
      </c>
      <c r="C177" s="362" t="s">
        <v>1437</v>
      </c>
      <c r="D177" s="382"/>
      <c r="E177" s="395"/>
      <c r="F177" s="395"/>
      <c r="G177" s="395"/>
      <c r="H177" s="395"/>
    </row>
    <row r="178" spans="1:8" ht="24">
      <c r="A178" s="365">
        <v>7</v>
      </c>
      <c r="B178" s="365" t="s">
        <v>2442</v>
      </c>
      <c r="C178" s="366" t="s">
        <v>566</v>
      </c>
      <c r="D178" s="383"/>
      <c r="E178" s="398">
        <v>0</v>
      </c>
      <c r="F178" s="398"/>
      <c r="G178" s="398"/>
      <c r="H178" s="398">
        <v>0</v>
      </c>
    </row>
    <row r="179" spans="1:8" ht="25.5">
      <c r="A179" s="381" t="s">
        <v>1975</v>
      </c>
      <c r="B179" s="362" t="s">
        <v>569</v>
      </c>
      <c r="C179" s="362" t="s">
        <v>2443</v>
      </c>
      <c r="D179" s="382"/>
      <c r="E179" s="395"/>
      <c r="F179" s="395"/>
      <c r="G179" s="395"/>
      <c r="H179" s="395"/>
    </row>
    <row r="180" spans="1:8" ht="24">
      <c r="A180" s="365" t="s">
        <v>1978</v>
      </c>
      <c r="B180" s="365" t="s">
        <v>2444</v>
      </c>
      <c r="C180" s="366" t="s">
        <v>568</v>
      </c>
      <c r="D180" s="383"/>
      <c r="E180" s="398">
        <v>0</v>
      </c>
      <c r="F180" s="398"/>
      <c r="G180" s="398"/>
      <c r="H180" s="398">
        <v>0</v>
      </c>
    </row>
    <row r="181" spans="1:8">
      <c r="A181" s="381" t="s">
        <v>1975</v>
      </c>
      <c r="B181" s="362" t="s">
        <v>570</v>
      </c>
      <c r="C181" s="362" t="s">
        <v>1439</v>
      </c>
      <c r="D181" s="382"/>
      <c r="E181" s="395"/>
      <c r="F181" s="395"/>
      <c r="G181" s="395"/>
      <c r="H181" s="395"/>
    </row>
    <row r="182" spans="1:8">
      <c r="A182" s="365">
        <v>7</v>
      </c>
      <c r="B182" s="365" t="s">
        <v>2445</v>
      </c>
      <c r="C182" s="366" t="s">
        <v>2446</v>
      </c>
      <c r="D182" s="383"/>
      <c r="E182" s="398">
        <v>0</v>
      </c>
      <c r="F182" s="398"/>
      <c r="G182" s="398"/>
      <c r="H182" s="398">
        <v>0</v>
      </c>
    </row>
    <row r="183" spans="1:8">
      <c r="A183" s="365">
        <v>7</v>
      </c>
      <c r="B183" s="365" t="s">
        <v>2447</v>
      </c>
      <c r="C183" s="366" t="s">
        <v>2448</v>
      </c>
      <c r="D183" s="383"/>
      <c r="E183" s="398">
        <v>0</v>
      </c>
      <c r="F183" s="398"/>
      <c r="G183" s="398"/>
      <c r="H183" s="398">
        <v>0</v>
      </c>
    </row>
    <row r="184" spans="1:8">
      <c r="A184" s="365">
        <v>7</v>
      </c>
      <c r="B184" s="365" t="s">
        <v>2449</v>
      </c>
      <c r="C184" s="366" t="s">
        <v>2450</v>
      </c>
      <c r="D184" s="383"/>
      <c r="E184" s="398">
        <v>0</v>
      </c>
      <c r="F184" s="398"/>
      <c r="G184" s="398"/>
      <c r="H184" s="398">
        <v>0</v>
      </c>
    </row>
    <row r="185" spans="1:8">
      <c r="A185" s="365">
        <v>7</v>
      </c>
      <c r="B185" s="365" t="s">
        <v>2451</v>
      </c>
      <c r="C185" s="366" t="s">
        <v>2452</v>
      </c>
      <c r="D185" s="383"/>
      <c r="E185" s="398">
        <v>0</v>
      </c>
      <c r="F185" s="398"/>
      <c r="G185" s="398"/>
      <c r="H185" s="398">
        <v>0</v>
      </c>
    </row>
    <row r="186" spans="1:8">
      <c r="A186" s="365">
        <v>7</v>
      </c>
      <c r="B186" s="365" t="s">
        <v>2453</v>
      </c>
      <c r="C186" s="366" t="s">
        <v>2454</v>
      </c>
      <c r="D186" s="383"/>
      <c r="E186" s="398">
        <v>0</v>
      </c>
      <c r="F186" s="398"/>
      <c r="G186" s="398"/>
      <c r="H186" s="398">
        <v>0</v>
      </c>
    </row>
    <row r="187" spans="1:8">
      <c r="A187" s="365">
        <v>7</v>
      </c>
      <c r="B187" s="365" t="s">
        <v>2455</v>
      </c>
      <c r="C187" s="366" t="s">
        <v>2456</v>
      </c>
      <c r="D187" s="383"/>
      <c r="E187" s="398">
        <v>0</v>
      </c>
      <c r="F187" s="398"/>
      <c r="G187" s="398"/>
      <c r="H187" s="398">
        <v>0</v>
      </c>
    </row>
    <row r="188" spans="1:8">
      <c r="A188" s="365">
        <v>7</v>
      </c>
      <c r="B188" s="365" t="s">
        <v>2457</v>
      </c>
      <c r="C188" s="366" t="s">
        <v>2458</v>
      </c>
      <c r="D188" s="383"/>
      <c r="E188" s="398">
        <v>0</v>
      </c>
      <c r="F188" s="398"/>
      <c r="G188" s="398"/>
      <c r="H188" s="398">
        <v>0</v>
      </c>
    </row>
    <row r="189" spans="1:8">
      <c r="A189" s="381" t="s">
        <v>1975</v>
      </c>
      <c r="B189" s="362" t="s">
        <v>571</v>
      </c>
      <c r="C189" s="362" t="s">
        <v>1440</v>
      </c>
      <c r="D189" s="382"/>
      <c r="E189" s="395"/>
      <c r="F189" s="395"/>
      <c r="G189" s="395"/>
      <c r="H189" s="395"/>
    </row>
    <row r="190" spans="1:8" ht="25.5">
      <c r="A190" s="381" t="s">
        <v>1978</v>
      </c>
      <c r="B190" s="362" t="s">
        <v>573</v>
      </c>
      <c r="C190" s="362" t="s">
        <v>1441</v>
      </c>
      <c r="D190" s="382"/>
      <c r="E190" s="395"/>
      <c r="F190" s="395"/>
      <c r="G190" s="395"/>
      <c r="H190" s="395"/>
    </row>
    <row r="191" spans="1:8" ht="24">
      <c r="A191" s="365" t="s">
        <v>2094</v>
      </c>
      <c r="B191" s="365" t="s">
        <v>2459</v>
      </c>
      <c r="C191" s="366" t="s">
        <v>572</v>
      </c>
      <c r="D191" s="383"/>
      <c r="E191" s="398">
        <v>0</v>
      </c>
      <c r="F191" s="398"/>
      <c r="G191" s="398"/>
      <c r="H191" s="398">
        <v>0</v>
      </c>
    </row>
    <row r="192" spans="1:8" ht="38.25">
      <c r="A192" s="381" t="s">
        <v>1978</v>
      </c>
      <c r="B192" s="362" t="s">
        <v>574</v>
      </c>
      <c r="C192" s="362" t="s">
        <v>2460</v>
      </c>
      <c r="D192" s="382"/>
      <c r="E192" s="395"/>
      <c r="F192" s="395"/>
      <c r="G192" s="395"/>
      <c r="H192" s="395"/>
    </row>
    <row r="193" spans="1:8" ht="24">
      <c r="A193" s="365" t="s">
        <v>2094</v>
      </c>
      <c r="B193" s="365" t="s">
        <v>2461</v>
      </c>
      <c r="C193" s="366" t="s">
        <v>2462</v>
      </c>
      <c r="D193" s="383"/>
      <c r="E193" s="398">
        <v>0</v>
      </c>
      <c r="F193" s="398"/>
      <c r="G193" s="398"/>
      <c r="H193" s="398">
        <v>0</v>
      </c>
    </row>
    <row r="194" spans="1:8" ht="25.5">
      <c r="A194" s="381" t="s">
        <v>1978</v>
      </c>
      <c r="B194" s="362" t="s">
        <v>576</v>
      </c>
      <c r="C194" s="362" t="s">
        <v>1443</v>
      </c>
      <c r="D194" s="382"/>
      <c r="E194" s="395"/>
      <c r="F194" s="395"/>
      <c r="G194" s="395"/>
      <c r="H194" s="395"/>
    </row>
    <row r="195" spans="1:8" ht="24">
      <c r="A195" s="365" t="s">
        <v>2094</v>
      </c>
      <c r="B195" s="365" t="s">
        <v>2463</v>
      </c>
      <c r="C195" s="366" t="s">
        <v>575</v>
      </c>
      <c r="D195" s="383"/>
      <c r="E195" s="398">
        <v>0</v>
      </c>
      <c r="F195" s="398"/>
      <c r="G195" s="398"/>
      <c r="H195" s="398">
        <v>0</v>
      </c>
    </row>
    <row r="196" spans="1:8" ht="38.25">
      <c r="A196" s="381" t="s">
        <v>1978</v>
      </c>
      <c r="B196" s="362" t="s">
        <v>578</v>
      </c>
      <c r="C196" s="362" t="s">
        <v>2464</v>
      </c>
      <c r="D196" s="382"/>
      <c r="E196" s="395"/>
      <c r="F196" s="395"/>
      <c r="G196" s="395"/>
      <c r="H196" s="395"/>
    </row>
    <row r="197" spans="1:8" ht="24">
      <c r="A197" s="365" t="s">
        <v>2094</v>
      </c>
      <c r="B197" s="365" t="s">
        <v>2465</v>
      </c>
      <c r="C197" s="366" t="s">
        <v>577</v>
      </c>
      <c r="D197" s="383"/>
      <c r="E197" s="398">
        <v>0</v>
      </c>
      <c r="F197" s="398"/>
      <c r="G197" s="398"/>
      <c r="H197" s="398">
        <v>0</v>
      </c>
    </row>
    <row r="198" spans="1:8" ht="25.5">
      <c r="A198" s="381" t="s">
        <v>1978</v>
      </c>
      <c r="B198" s="362" t="s">
        <v>580</v>
      </c>
      <c r="C198" s="362" t="s">
        <v>1445</v>
      </c>
      <c r="D198" s="382"/>
      <c r="E198" s="395"/>
      <c r="F198" s="395"/>
      <c r="G198" s="395"/>
      <c r="H198" s="395"/>
    </row>
    <row r="199" spans="1:8" ht="24">
      <c r="A199" s="365" t="s">
        <v>2094</v>
      </c>
      <c r="B199" s="365" t="s">
        <v>2466</v>
      </c>
      <c r="C199" s="366" t="s">
        <v>579</v>
      </c>
      <c r="D199" s="383"/>
      <c r="E199" s="398">
        <v>300</v>
      </c>
      <c r="F199" s="398"/>
      <c r="G199" s="398"/>
      <c r="H199" s="398">
        <v>237.97</v>
      </c>
    </row>
    <row r="200" spans="1:8" ht="25.5">
      <c r="A200" s="381" t="s">
        <v>1978</v>
      </c>
      <c r="B200" s="362" t="s">
        <v>582</v>
      </c>
      <c r="C200" s="362" t="s">
        <v>2467</v>
      </c>
      <c r="D200" s="382"/>
      <c r="E200" s="395"/>
      <c r="F200" s="395"/>
      <c r="G200" s="395"/>
      <c r="H200" s="395"/>
    </row>
    <row r="201" spans="1:8" ht="24">
      <c r="A201" s="365" t="s">
        <v>2094</v>
      </c>
      <c r="B201" s="365" t="s">
        <v>2468</v>
      </c>
      <c r="C201" s="366" t="s">
        <v>581</v>
      </c>
      <c r="D201" s="383"/>
      <c r="E201" s="398">
        <v>0</v>
      </c>
      <c r="F201" s="398"/>
      <c r="G201" s="398"/>
      <c r="H201" s="398">
        <v>0</v>
      </c>
    </row>
    <row r="202" spans="1:8" ht="25.5">
      <c r="A202" s="381" t="s">
        <v>1978</v>
      </c>
      <c r="B202" s="362" t="s">
        <v>584</v>
      </c>
      <c r="C202" s="362" t="s">
        <v>1447</v>
      </c>
      <c r="D202" s="382"/>
      <c r="E202" s="395"/>
      <c r="F202" s="395"/>
      <c r="G202" s="395"/>
      <c r="H202" s="395"/>
    </row>
    <row r="203" spans="1:8">
      <c r="A203" s="365" t="s">
        <v>2094</v>
      </c>
      <c r="B203" s="365" t="s">
        <v>2469</v>
      </c>
      <c r="C203" s="366" t="s">
        <v>583</v>
      </c>
      <c r="D203" s="383"/>
      <c r="E203" s="398">
        <v>0</v>
      </c>
      <c r="F203" s="398"/>
      <c r="G203" s="398"/>
      <c r="H203" s="398">
        <v>0</v>
      </c>
    </row>
    <row r="204" spans="1:8" ht="25.5">
      <c r="A204" s="381" t="s">
        <v>1978</v>
      </c>
      <c r="B204" s="362" t="s">
        <v>586</v>
      </c>
      <c r="C204" s="362" t="s">
        <v>2470</v>
      </c>
      <c r="D204" s="382"/>
      <c r="E204" s="395"/>
      <c r="F204" s="395"/>
      <c r="G204" s="395"/>
      <c r="H204" s="395"/>
    </row>
    <row r="205" spans="1:8" ht="24">
      <c r="A205" s="365" t="s">
        <v>2094</v>
      </c>
      <c r="B205" s="365" t="s">
        <v>2471</v>
      </c>
      <c r="C205" s="366" t="s">
        <v>585</v>
      </c>
      <c r="D205" s="383"/>
      <c r="E205" s="398">
        <v>0</v>
      </c>
      <c r="F205" s="398"/>
      <c r="G205" s="398"/>
      <c r="H205" s="398">
        <v>0</v>
      </c>
    </row>
    <row r="206" spans="1:8" ht="25.5">
      <c r="A206" s="381" t="s">
        <v>1975</v>
      </c>
      <c r="B206" s="362" t="s">
        <v>587</v>
      </c>
      <c r="C206" s="362" t="s">
        <v>1449</v>
      </c>
      <c r="D206" s="382"/>
      <c r="E206" s="395"/>
      <c r="F206" s="395"/>
      <c r="G206" s="395"/>
      <c r="H206" s="395"/>
    </row>
    <row r="207" spans="1:8" ht="36">
      <c r="A207" s="365" t="s">
        <v>1978</v>
      </c>
      <c r="B207" s="365" t="s">
        <v>2472</v>
      </c>
      <c r="C207" s="366" t="s">
        <v>2473</v>
      </c>
      <c r="D207" s="383"/>
      <c r="E207" s="398">
        <v>0</v>
      </c>
      <c r="F207" s="398"/>
      <c r="G207" s="398"/>
      <c r="H207" s="398">
        <v>0</v>
      </c>
    </row>
    <row r="208" spans="1:8" ht="51">
      <c r="A208" s="381" t="s">
        <v>1975</v>
      </c>
      <c r="B208" s="362" t="s">
        <v>589</v>
      </c>
      <c r="C208" s="362" t="s">
        <v>2474</v>
      </c>
      <c r="D208" s="382"/>
      <c r="E208" s="395"/>
      <c r="F208" s="395"/>
      <c r="G208" s="395"/>
      <c r="H208" s="395"/>
    </row>
    <row r="209" spans="1:8" ht="36">
      <c r="A209" s="365" t="s">
        <v>1978</v>
      </c>
      <c r="B209" s="365" t="s">
        <v>2475</v>
      </c>
      <c r="C209" s="366" t="s">
        <v>588</v>
      </c>
      <c r="D209" s="383"/>
      <c r="E209" s="398">
        <v>0</v>
      </c>
      <c r="F209" s="398"/>
      <c r="G209" s="398"/>
      <c r="H209" s="398">
        <v>0</v>
      </c>
    </row>
    <row r="210" spans="1:8">
      <c r="A210" s="381" t="s">
        <v>1973</v>
      </c>
      <c r="B210" s="362" t="s">
        <v>590</v>
      </c>
      <c r="C210" s="362" t="s">
        <v>2476</v>
      </c>
      <c r="D210" s="382"/>
      <c r="E210" s="395"/>
      <c r="F210" s="395"/>
      <c r="G210" s="395"/>
      <c r="H210" s="395"/>
    </row>
    <row r="211" spans="1:8" ht="25.5">
      <c r="A211" s="381" t="s">
        <v>1975</v>
      </c>
      <c r="B211" s="362" t="s">
        <v>591</v>
      </c>
      <c r="C211" s="362" t="s">
        <v>1452</v>
      </c>
      <c r="D211" s="382" t="s">
        <v>1253</v>
      </c>
      <c r="E211" s="395"/>
      <c r="F211" s="395"/>
      <c r="G211" s="395"/>
      <c r="H211" s="395"/>
    </row>
    <row r="212" spans="1:8" ht="24">
      <c r="A212" s="365" t="s">
        <v>1978</v>
      </c>
      <c r="B212" s="365" t="s">
        <v>2477</v>
      </c>
      <c r="C212" s="366" t="s">
        <v>2478</v>
      </c>
      <c r="D212" s="383" t="s">
        <v>1253</v>
      </c>
      <c r="E212" s="398">
        <v>0</v>
      </c>
      <c r="F212" s="398"/>
      <c r="G212" s="398"/>
      <c r="H212" s="398">
        <v>0</v>
      </c>
    </row>
    <row r="213" spans="1:8">
      <c r="A213" s="381" t="s">
        <v>1975</v>
      </c>
      <c r="B213" s="362" t="s">
        <v>592</v>
      </c>
      <c r="C213" s="362" t="s">
        <v>1453</v>
      </c>
      <c r="D213" s="382"/>
      <c r="E213" s="395"/>
      <c r="F213" s="395"/>
      <c r="G213" s="395"/>
      <c r="H213" s="395"/>
    </row>
    <row r="214" spans="1:8" ht="24">
      <c r="A214" s="365" t="s">
        <v>1978</v>
      </c>
      <c r="B214" s="365" t="s">
        <v>2479</v>
      </c>
      <c r="C214" s="366" t="s">
        <v>2480</v>
      </c>
      <c r="D214" s="383"/>
      <c r="E214" s="398">
        <v>0</v>
      </c>
      <c r="F214" s="398"/>
      <c r="G214" s="398"/>
      <c r="H214" s="398">
        <v>0</v>
      </c>
    </row>
    <row r="215" spans="1:8" ht="25.5">
      <c r="A215" s="381" t="s">
        <v>1975</v>
      </c>
      <c r="B215" s="362" t="s">
        <v>593</v>
      </c>
      <c r="C215" s="362" t="s">
        <v>1454</v>
      </c>
      <c r="D215" s="382"/>
      <c r="E215" s="395"/>
      <c r="F215" s="395"/>
      <c r="G215" s="395"/>
      <c r="H215" s="395"/>
    </row>
    <row r="216" spans="1:8" ht="24">
      <c r="A216" s="365" t="s">
        <v>1978</v>
      </c>
      <c r="B216" s="365" t="s">
        <v>2481</v>
      </c>
      <c r="C216" s="366" t="s">
        <v>2482</v>
      </c>
      <c r="D216" s="383"/>
      <c r="E216" s="398">
        <v>0</v>
      </c>
      <c r="F216" s="398"/>
      <c r="G216" s="398"/>
      <c r="H216" s="398">
        <v>0</v>
      </c>
    </row>
    <row r="217" spans="1:8">
      <c r="A217" s="381" t="s">
        <v>1975</v>
      </c>
      <c r="B217" s="362" t="s">
        <v>594</v>
      </c>
      <c r="C217" s="362" t="s">
        <v>1455</v>
      </c>
      <c r="D217" s="382"/>
      <c r="E217" s="395"/>
      <c r="F217" s="395"/>
      <c r="G217" s="395"/>
      <c r="H217" s="395"/>
    </row>
    <row r="218" spans="1:8" ht="24">
      <c r="A218" s="365">
        <v>7</v>
      </c>
      <c r="B218" s="365" t="s">
        <v>2483</v>
      </c>
      <c r="C218" s="366" t="s">
        <v>2484</v>
      </c>
      <c r="D218" s="383"/>
      <c r="E218" s="398">
        <v>0</v>
      </c>
      <c r="F218" s="398"/>
      <c r="G218" s="398"/>
      <c r="H218" s="398">
        <v>0</v>
      </c>
    </row>
    <row r="219" spans="1:8" ht="24">
      <c r="A219" s="365">
        <v>7</v>
      </c>
      <c r="B219" s="365" t="s">
        <v>2485</v>
      </c>
      <c r="C219" s="366" t="s">
        <v>2486</v>
      </c>
      <c r="D219" s="383"/>
      <c r="E219" s="398">
        <v>0</v>
      </c>
      <c r="F219" s="398"/>
      <c r="G219" s="398"/>
      <c r="H219" s="398">
        <v>0</v>
      </c>
    </row>
    <row r="220" spans="1:8">
      <c r="A220" s="381" t="s">
        <v>1975</v>
      </c>
      <c r="B220" s="362" t="s">
        <v>595</v>
      </c>
      <c r="C220" s="362" t="s">
        <v>1456</v>
      </c>
      <c r="D220" s="382"/>
      <c r="E220" s="395"/>
      <c r="F220" s="395"/>
      <c r="G220" s="395"/>
      <c r="H220" s="395"/>
    </row>
    <row r="221" spans="1:8" ht="24">
      <c r="A221" s="365">
        <v>7</v>
      </c>
      <c r="B221" s="365" t="s">
        <v>2487</v>
      </c>
      <c r="C221" s="366" t="s">
        <v>2488</v>
      </c>
      <c r="D221" s="383"/>
      <c r="E221" s="398">
        <v>0</v>
      </c>
      <c r="F221" s="398"/>
      <c r="G221" s="398"/>
      <c r="H221" s="398">
        <v>0</v>
      </c>
    </row>
    <row r="222" spans="1:8" ht="24">
      <c r="A222" s="365">
        <v>7</v>
      </c>
      <c r="B222" s="365" t="s">
        <v>2489</v>
      </c>
      <c r="C222" s="366" t="s">
        <v>2490</v>
      </c>
      <c r="D222" s="383"/>
      <c r="E222" s="398">
        <v>0</v>
      </c>
      <c r="F222" s="398"/>
      <c r="G222" s="398"/>
      <c r="H222" s="398">
        <v>0</v>
      </c>
    </row>
    <row r="223" spans="1:8">
      <c r="A223" s="381" t="s">
        <v>1973</v>
      </c>
      <c r="B223" s="362" t="s">
        <v>596</v>
      </c>
      <c r="C223" s="362" t="s">
        <v>2491</v>
      </c>
      <c r="D223" s="382"/>
      <c r="E223" s="395"/>
      <c r="F223" s="395"/>
      <c r="G223" s="395"/>
      <c r="H223" s="395"/>
    </row>
    <row r="224" spans="1:8" ht="25.5">
      <c r="A224" s="381" t="s">
        <v>1975</v>
      </c>
      <c r="B224" s="362" t="s">
        <v>597</v>
      </c>
      <c r="C224" s="362" t="s">
        <v>1458</v>
      </c>
      <c r="D224" s="382" t="s">
        <v>1253</v>
      </c>
      <c r="E224" s="395"/>
      <c r="F224" s="395"/>
      <c r="G224" s="395"/>
      <c r="H224" s="395"/>
    </row>
    <row r="225" spans="1:9" ht="24">
      <c r="A225" s="365" t="s">
        <v>1978</v>
      </c>
      <c r="B225" s="365" t="s">
        <v>2492</v>
      </c>
      <c r="C225" s="366" t="s">
        <v>2493</v>
      </c>
      <c r="D225" s="383" t="s">
        <v>1253</v>
      </c>
      <c r="E225" s="398">
        <v>0</v>
      </c>
      <c r="F225" s="398"/>
      <c r="G225" s="398"/>
      <c r="H225" s="398">
        <v>0</v>
      </c>
    </row>
    <row r="226" spans="1:9">
      <c r="A226" s="381" t="s">
        <v>1975</v>
      </c>
      <c r="B226" s="362" t="s">
        <v>598</v>
      </c>
      <c r="C226" s="362" t="s">
        <v>1459</v>
      </c>
      <c r="D226" s="382"/>
      <c r="E226" s="395"/>
      <c r="F226" s="395"/>
      <c r="G226" s="395"/>
      <c r="H226" s="395"/>
    </row>
    <row r="227" spans="1:9" ht="24">
      <c r="A227" s="365" t="s">
        <v>1978</v>
      </c>
      <c r="B227" s="365" t="s">
        <v>2494</v>
      </c>
      <c r="C227" s="366" t="s">
        <v>2495</v>
      </c>
      <c r="D227" s="383"/>
      <c r="E227" s="398">
        <v>0</v>
      </c>
      <c r="F227" s="398"/>
      <c r="G227" s="398"/>
      <c r="H227" s="398">
        <v>0</v>
      </c>
    </row>
    <row r="228" spans="1:9" s="257" customFormat="1">
      <c r="A228" s="381" t="s">
        <v>1975</v>
      </c>
      <c r="B228" s="362" t="s">
        <v>599</v>
      </c>
      <c r="C228" s="362" t="s">
        <v>1460</v>
      </c>
      <c r="D228" s="382"/>
      <c r="E228" s="395"/>
      <c r="F228" s="395"/>
      <c r="G228" s="395"/>
      <c r="H228" s="395"/>
      <c r="I228" s="400"/>
    </row>
    <row r="229" spans="1:9" ht="24">
      <c r="A229" s="365" t="s">
        <v>1978</v>
      </c>
      <c r="B229" s="365" t="s">
        <v>2496</v>
      </c>
      <c r="C229" s="366" t="s">
        <v>2497</v>
      </c>
      <c r="D229" s="383"/>
      <c r="E229" s="398">
        <v>0</v>
      </c>
      <c r="F229" s="398"/>
      <c r="G229" s="398"/>
      <c r="H229" s="398">
        <v>0</v>
      </c>
    </row>
    <row r="230" spans="1:9">
      <c r="A230" s="381" t="s">
        <v>1975</v>
      </c>
      <c r="B230" s="362" t="s">
        <v>600</v>
      </c>
      <c r="C230" s="362" t="s">
        <v>1461</v>
      </c>
      <c r="D230" s="382"/>
      <c r="E230" s="395"/>
      <c r="F230" s="395"/>
      <c r="G230" s="395"/>
      <c r="H230" s="395"/>
    </row>
    <row r="231" spans="1:9">
      <c r="A231" s="365">
        <v>7</v>
      </c>
      <c r="B231" s="365" t="s">
        <v>2498</v>
      </c>
      <c r="C231" s="366" t="s">
        <v>601</v>
      </c>
      <c r="D231" s="383"/>
      <c r="E231" s="398">
        <v>0</v>
      </c>
      <c r="F231" s="398"/>
      <c r="G231" s="398"/>
      <c r="H231" s="398">
        <v>0</v>
      </c>
    </row>
    <row r="232" spans="1:9">
      <c r="A232" s="365">
        <v>7</v>
      </c>
      <c r="B232" s="365" t="s">
        <v>2499</v>
      </c>
      <c r="C232" s="366" t="s">
        <v>602</v>
      </c>
      <c r="D232" s="383"/>
      <c r="E232" s="398">
        <v>0</v>
      </c>
      <c r="F232" s="398"/>
      <c r="G232" s="398"/>
      <c r="H232" s="398">
        <v>0</v>
      </c>
    </row>
    <row r="233" spans="1:9">
      <c r="A233" s="365">
        <v>7</v>
      </c>
      <c r="B233" s="365" t="s">
        <v>2500</v>
      </c>
      <c r="C233" s="366" t="s">
        <v>604</v>
      </c>
      <c r="D233" s="383"/>
      <c r="E233" s="398">
        <v>0</v>
      </c>
      <c r="F233" s="398"/>
      <c r="G233" s="398"/>
      <c r="H233" s="398">
        <v>0</v>
      </c>
    </row>
    <row r="234" spans="1:9">
      <c r="A234" s="381" t="s">
        <v>1973</v>
      </c>
      <c r="B234" s="362" t="s">
        <v>1462</v>
      </c>
      <c r="C234" s="362" t="s">
        <v>2501</v>
      </c>
      <c r="D234" s="382"/>
      <c r="E234" s="395"/>
      <c r="F234" s="395"/>
      <c r="G234" s="395"/>
      <c r="H234" s="395"/>
    </row>
    <row r="235" spans="1:9" ht="25.5">
      <c r="A235" s="381" t="s">
        <v>1975</v>
      </c>
      <c r="B235" s="362" t="s">
        <v>605</v>
      </c>
      <c r="C235" s="362" t="s">
        <v>1464</v>
      </c>
      <c r="D235" s="382" t="s">
        <v>1253</v>
      </c>
      <c r="E235" s="395"/>
      <c r="F235" s="395"/>
      <c r="G235" s="395"/>
      <c r="H235" s="395"/>
    </row>
    <row r="236" spans="1:9" ht="24">
      <c r="A236" s="365" t="s">
        <v>1978</v>
      </c>
      <c r="B236" s="365" t="s">
        <v>2502</v>
      </c>
      <c r="C236" s="366" t="s">
        <v>2503</v>
      </c>
      <c r="D236" s="383" t="s">
        <v>1253</v>
      </c>
      <c r="E236" s="398">
        <v>0</v>
      </c>
      <c r="F236" s="398"/>
      <c r="G236" s="398"/>
      <c r="H236" s="398">
        <v>0</v>
      </c>
    </row>
    <row r="237" spans="1:9">
      <c r="A237" s="381" t="s">
        <v>1975</v>
      </c>
      <c r="B237" s="362" t="s">
        <v>606</v>
      </c>
      <c r="C237" s="362" t="s">
        <v>1465</v>
      </c>
      <c r="D237" s="382"/>
      <c r="E237" s="395"/>
      <c r="F237" s="395"/>
      <c r="G237" s="395"/>
      <c r="H237" s="395"/>
    </row>
    <row r="238" spans="1:9" ht="24">
      <c r="A238" s="365" t="s">
        <v>1978</v>
      </c>
      <c r="B238" s="365" t="s">
        <v>2504</v>
      </c>
      <c r="C238" s="366" t="s">
        <v>2505</v>
      </c>
      <c r="D238" s="383"/>
      <c r="E238" s="398">
        <v>0</v>
      </c>
      <c r="F238" s="398"/>
      <c r="G238" s="398"/>
      <c r="H238" s="398">
        <v>0</v>
      </c>
    </row>
    <row r="239" spans="1:9">
      <c r="A239" s="381" t="s">
        <v>1975</v>
      </c>
      <c r="B239" s="362" t="s">
        <v>607</v>
      </c>
      <c r="C239" s="362" t="s">
        <v>1466</v>
      </c>
      <c r="D239" s="382"/>
      <c r="E239" s="395"/>
      <c r="F239" s="395"/>
      <c r="G239" s="395"/>
      <c r="H239" s="395"/>
    </row>
    <row r="240" spans="1:9" ht="24">
      <c r="A240" s="365" t="s">
        <v>1978</v>
      </c>
      <c r="B240" s="365" t="s">
        <v>2506</v>
      </c>
      <c r="C240" s="366" t="s">
        <v>2507</v>
      </c>
      <c r="D240" s="383"/>
      <c r="E240" s="398">
        <v>0</v>
      </c>
      <c r="F240" s="398"/>
      <c r="G240" s="398"/>
      <c r="H240" s="398">
        <v>0</v>
      </c>
    </row>
    <row r="241" spans="1:8">
      <c r="A241" s="381" t="s">
        <v>1975</v>
      </c>
      <c r="B241" s="362" t="s">
        <v>608</v>
      </c>
      <c r="C241" s="362" t="s">
        <v>1467</v>
      </c>
      <c r="D241" s="382"/>
      <c r="E241" s="395"/>
      <c r="F241" s="395"/>
      <c r="G241" s="395"/>
      <c r="H241" s="395"/>
    </row>
    <row r="242" spans="1:8">
      <c r="A242" s="365">
        <v>7</v>
      </c>
      <c r="B242" s="365" t="s">
        <v>2508</v>
      </c>
      <c r="C242" s="366" t="s">
        <v>609</v>
      </c>
      <c r="D242" s="383"/>
      <c r="E242" s="398">
        <v>0</v>
      </c>
      <c r="F242" s="398"/>
      <c r="G242" s="398"/>
      <c r="H242" s="398">
        <v>0</v>
      </c>
    </row>
    <row r="243" spans="1:8">
      <c r="A243" s="365">
        <v>7</v>
      </c>
      <c r="B243" s="365" t="s">
        <v>2509</v>
      </c>
      <c r="C243" s="366" t="s">
        <v>610</v>
      </c>
      <c r="D243" s="383"/>
      <c r="E243" s="398">
        <v>0</v>
      </c>
      <c r="F243" s="398"/>
      <c r="G243" s="398"/>
      <c r="H243" s="398">
        <v>0</v>
      </c>
    </row>
    <row r="244" spans="1:8">
      <c r="A244" s="381" t="s">
        <v>1973</v>
      </c>
      <c r="B244" s="362" t="s">
        <v>611</v>
      </c>
      <c r="C244" s="362" t="s">
        <v>2510</v>
      </c>
      <c r="D244" s="382"/>
      <c r="E244" s="395"/>
      <c r="F244" s="395"/>
      <c r="G244" s="395"/>
      <c r="H244" s="395"/>
    </row>
    <row r="245" spans="1:8" ht="25.5">
      <c r="A245" s="381" t="s">
        <v>1975</v>
      </c>
      <c r="B245" s="362" t="s">
        <v>612</v>
      </c>
      <c r="C245" s="362" t="s">
        <v>1469</v>
      </c>
      <c r="D245" s="382" t="s">
        <v>1253</v>
      </c>
      <c r="E245" s="395"/>
      <c r="F245" s="395"/>
      <c r="G245" s="395"/>
      <c r="H245" s="395"/>
    </row>
    <row r="246" spans="1:8">
      <c r="A246" s="365">
        <v>7</v>
      </c>
      <c r="B246" s="365" t="s">
        <v>2511</v>
      </c>
      <c r="C246" s="366" t="s">
        <v>613</v>
      </c>
      <c r="D246" s="383" t="s">
        <v>1253</v>
      </c>
      <c r="E246" s="398">
        <v>0</v>
      </c>
      <c r="F246" s="398"/>
      <c r="G246" s="398"/>
      <c r="H246" s="398">
        <v>0</v>
      </c>
    </row>
    <row r="247" spans="1:8" ht="24">
      <c r="A247" s="365">
        <v>7</v>
      </c>
      <c r="B247" s="365" t="s">
        <v>2512</v>
      </c>
      <c r="C247" s="366" t="s">
        <v>614</v>
      </c>
      <c r="D247" s="383" t="s">
        <v>1253</v>
      </c>
      <c r="E247" s="398">
        <v>0</v>
      </c>
      <c r="F247" s="398"/>
      <c r="G247" s="398"/>
      <c r="H247" s="398">
        <v>0</v>
      </c>
    </row>
    <row r="248" spans="1:8">
      <c r="A248" s="381" t="s">
        <v>1975</v>
      </c>
      <c r="B248" s="362" t="s">
        <v>615</v>
      </c>
      <c r="C248" s="362" t="s">
        <v>1470</v>
      </c>
      <c r="D248" s="382"/>
      <c r="E248" s="395"/>
      <c r="F248" s="395"/>
      <c r="G248" s="395"/>
      <c r="H248" s="395"/>
    </row>
    <row r="249" spans="1:8" ht="24">
      <c r="A249" s="365" t="s">
        <v>1978</v>
      </c>
      <c r="B249" s="365" t="s">
        <v>2513</v>
      </c>
      <c r="C249" s="366" t="s">
        <v>2514</v>
      </c>
      <c r="D249" s="383"/>
      <c r="E249" s="398">
        <v>0</v>
      </c>
      <c r="F249" s="398"/>
      <c r="G249" s="398"/>
      <c r="H249" s="398">
        <v>0</v>
      </c>
    </row>
    <row r="250" spans="1:8">
      <c r="A250" s="381" t="s">
        <v>1975</v>
      </c>
      <c r="B250" s="362" t="s">
        <v>616</v>
      </c>
      <c r="C250" s="362" t="s">
        <v>1471</v>
      </c>
      <c r="D250" s="382"/>
      <c r="E250" s="395"/>
      <c r="F250" s="395"/>
      <c r="G250" s="395"/>
      <c r="H250" s="395"/>
    </row>
    <row r="251" spans="1:8" ht="24">
      <c r="A251" s="365">
        <v>7</v>
      </c>
      <c r="B251" s="365" t="s">
        <v>2515</v>
      </c>
      <c r="C251" s="366" t="s">
        <v>617</v>
      </c>
      <c r="D251" s="383"/>
      <c r="E251" s="398">
        <v>0</v>
      </c>
      <c r="F251" s="398"/>
      <c r="G251" s="398"/>
      <c r="H251" s="398">
        <v>0</v>
      </c>
    </row>
    <row r="252" spans="1:8">
      <c r="A252" s="381" t="s">
        <v>1975</v>
      </c>
      <c r="B252" s="362" t="s">
        <v>619</v>
      </c>
      <c r="C252" s="362" t="s">
        <v>1472</v>
      </c>
      <c r="D252" s="382"/>
      <c r="E252" s="395"/>
      <c r="F252" s="395"/>
      <c r="G252" s="395"/>
      <c r="H252" s="395"/>
    </row>
    <row r="253" spans="1:8" ht="25.5">
      <c r="A253" s="381" t="s">
        <v>1978</v>
      </c>
      <c r="B253" s="362" t="s">
        <v>621</v>
      </c>
      <c r="C253" s="362" t="s">
        <v>1473</v>
      </c>
      <c r="D253" s="382"/>
      <c r="E253" s="395"/>
      <c r="F253" s="395"/>
      <c r="G253" s="395"/>
      <c r="H253" s="395"/>
    </row>
    <row r="254" spans="1:8" ht="24">
      <c r="A254" s="365" t="s">
        <v>2094</v>
      </c>
      <c r="B254" s="365" t="s">
        <v>2516</v>
      </c>
      <c r="C254" s="366" t="s">
        <v>620</v>
      </c>
      <c r="D254" s="383"/>
      <c r="E254" s="398">
        <v>0</v>
      </c>
      <c r="F254" s="398"/>
      <c r="G254" s="398"/>
      <c r="H254" s="398">
        <v>0</v>
      </c>
    </row>
    <row r="255" spans="1:8" ht="25.5">
      <c r="A255" s="381" t="s">
        <v>1978</v>
      </c>
      <c r="B255" s="362" t="s">
        <v>623</v>
      </c>
      <c r="C255" s="362" t="s">
        <v>1474</v>
      </c>
      <c r="D255" s="382"/>
      <c r="E255" s="395"/>
      <c r="F255" s="395"/>
      <c r="G255" s="395"/>
      <c r="H255" s="395"/>
    </row>
    <row r="256" spans="1:8" ht="24">
      <c r="A256" s="365" t="s">
        <v>2094</v>
      </c>
      <c r="B256" s="365" t="s">
        <v>2517</v>
      </c>
      <c r="C256" s="366" t="s">
        <v>622</v>
      </c>
      <c r="D256" s="383"/>
      <c r="E256" s="398">
        <v>0</v>
      </c>
      <c r="F256" s="398"/>
      <c r="G256" s="398"/>
      <c r="H256" s="398">
        <v>0</v>
      </c>
    </row>
    <row r="257" spans="1:8" ht="25.5">
      <c r="A257" s="381" t="s">
        <v>1978</v>
      </c>
      <c r="B257" s="362" t="s">
        <v>625</v>
      </c>
      <c r="C257" s="362" t="s">
        <v>1475</v>
      </c>
      <c r="D257" s="382"/>
      <c r="E257" s="395"/>
      <c r="F257" s="395"/>
      <c r="G257" s="395"/>
      <c r="H257" s="395"/>
    </row>
    <row r="258" spans="1:8" ht="24">
      <c r="A258" s="365" t="s">
        <v>2094</v>
      </c>
      <c r="B258" s="365" t="s">
        <v>2518</v>
      </c>
      <c r="C258" s="366" t="s">
        <v>624</v>
      </c>
      <c r="D258" s="383"/>
      <c r="E258" s="398">
        <v>0</v>
      </c>
      <c r="F258" s="398"/>
      <c r="G258" s="398"/>
      <c r="H258" s="398">
        <v>0</v>
      </c>
    </row>
    <row r="259" spans="1:8" ht="25.5">
      <c r="A259" s="381" t="s">
        <v>1978</v>
      </c>
      <c r="B259" s="362" t="s">
        <v>627</v>
      </c>
      <c r="C259" s="362" t="s">
        <v>1476</v>
      </c>
      <c r="D259" s="382"/>
      <c r="E259" s="395"/>
      <c r="F259" s="395"/>
      <c r="G259" s="395"/>
      <c r="H259" s="395"/>
    </row>
    <row r="260" spans="1:8">
      <c r="A260" s="365" t="s">
        <v>2094</v>
      </c>
      <c r="B260" s="365" t="s">
        <v>2519</v>
      </c>
      <c r="C260" s="366" t="s">
        <v>626</v>
      </c>
      <c r="D260" s="383"/>
      <c r="E260" s="398">
        <v>0</v>
      </c>
      <c r="F260" s="398"/>
      <c r="G260" s="398"/>
      <c r="H260" s="398">
        <v>0</v>
      </c>
    </row>
    <row r="261" spans="1:8" ht="25.5">
      <c r="A261" s="381" t="s">
        <v>1975</v>
      </c>
      <c r="B261" s="362" t="s">
        <v>628</v>
      </c>
      <c r="C261" s="362" t="s">
        <v>1477</v>
      </c>
      <c r="D261" s="382"/>
      <c r="E261" s="395"/>
      <c r="F261" s="395"/>
      <c r="G261" s="395"/>
      <c r="H261" s="395"/>
    </row>
    <row r="262" spans="1:8" ht="24">
      <c r="A262" s="365" t="s">
        <v>1978</v>
      </c>
      <c r="B262" s="365" t="s">
        <v>2520</v>
      </c>
      <c r="C262" s="366" t="s">
        <v>2521</v>
      </c>
      <c r="D262" s="383"/>
      <c r="E262" s="398">
        <v>0</v>
      </c>
      <c r="F262" s="398"/>
      <c r="G262" s="398"/>
      <c r="H262" s="398">
        <v>0</v>
      </c>
    </row>
    <row r="263" spans="1:8" ht="25.5">
      <c r="A263" s="381" t="s">
        <v>1973</v>
      </c>
      <c r="B263" s="362" t="s">
        <v>629</v>
      </c>
      <c r="C263" s="362" t="s">
        <v>2522</v>
      </c>
      <c r="D263" s="382"/>
      <c r="E263" s="395"/>
      <c r="F263" s="395"/>
      <c r="G263" s="395"/>
      <c r="H263" s="395"/>
    </row>
    <row r="264" spans="1:8" ht="25.5">
      <c r="A264" s="381" t="s">
        <v>1975</v>
      </c>
      <c r="B264" s="362" t="s">
        <v>630</v>
      </c>
      <c r="C264" s="362" t="s">
        <v>1479</v>
      </c>
      <c r="D264" s="382" t="s">
        <v>1253</v>
      </c>
      <c r="E264" s="395"/>
      <c r="F264" s="395"/>
      <c r="G264" s="395"/>
      <c r="H264" s="395"/>
    </row>
    <row r="265" spans="1:8" ht="24">
      <c r="A265" s="365" t="s">
        <v>1978</v>
      </c>
      <c r="B265" s="365" t="s">
        <v>2523</v>
      </c>
      <c r="C265" s="366" t="s">
        <v>2524</v>
      </c>
      <c r="D265" s="383" t="s">
        <v>1253</v>
      </c>
      <c r="E265" s="398">
        <v>0</v>
      </c>
      <c r="F265" s="398"/>
      <c r="G265" s="398"/>
      <c r="H265" s="398">
        <v>0</v>
      </c>
    </row>
    <row r="266" spans="1:8">
      <c r="A266" s="381" t="s">
        <v>1975</v>
      </c>
      <c r="B266" s="362" t="s">
        <v>631</v>
      </c>
      <c r="C266" s="362" t="s">
        <v>1480</v>
      </c>
      <c r="D266" s="382"/>
      <c r="E266" s="395"/>
      <c r="F266" s="395"/>
      <c r="G266" s="395"/>
      <c r="H266" s="395"/>
    </row>
    <row r="267" spans="1:8" ht="24">
      <c r="A267" s="365" t="s">
        <v>1978</v>
      </c>
      <c r="B267" s="365" t="s">
        <v>2525</v>
      </c>
      <c r="C267" s="366" t="s">
        <v>2526</v>
      </c>
      <c r="D267" s="383"/>
      <c r="E267" s="398">
        <v>0</v>
      </c>
      <c r="F267" s="398"/>
      <c r="G267" s="398"/>
      <c r="H267" s="398">
        <v>0</v>
      </c>
    </row>
    <row r="268" spans="1:8" ht="25.5">
      <c r="A268" s="381" t="s">
        <v>1975</v>
      </c>
      <c r="B268" s="362" t="s">
        <v>632</v>
      </c>
      <c r="C268" s="362" t="s">
        <v>1481</v>
      </c>
      <c r="D268" s="382"/>
      <c r="E268" s="395"/>
      <c r="F268" s="395"/>
      <c r="G268" s="395"/>
      <c r="H268" s="395"/>
    </row>
    <row r="269" spans="1:8" ht="24">
      <c r="A269" s="365" t="s">
        <v>1978</v>
      </c>
      <c r="B269" s="365" t="s">
        <v>2527</v>
      </c>
      <c r="C269" s="366" t="s">
        <v>2528</v>
      </c>
      <c r="D269" s="383"/>
      <c r="E269" s="398">
        <v>0</v>
      </c>
      <c r="F269" s="398"/>
      <c r="G269" s="398"/>
      <c r="H269" s="398">
        <v>0</v>
      </c>
    </row>
    <row r="270" spans="1:8">
      <c r="A270" s="381" t="s">
        <v>1975</v>
      </c>
      <c r="B270" s="362" t="s">
        <v>633</v>
      </c>
      <c r="C270" s="362" t="s">
        <v>1482</v>
      </c>
      <c r="D270" s="382"/>
      <c r="E270" s="395"/>
      <c r="F270" s="395"/>
      <c r="G270" s="395"/>
      <c r="H270" s="395"/>
    </row>
    <row r="271" spans="1:8" ht="24">
      <c r="A271" s="365" t="s">
        <v>1978</v>
      </c>
      <c r="B271" s="365" t="s">
        <v>2529</v>
      </c>
      <c r="C271" s="366" t="s">
        <v>2530</v>
      </c>
      <c r="D271" s="383"/>
      <c r="E271" s="398">
        <v>0</v>
      </c>
      <c r="F271" s="398"/>
      <c r="G271" s="398"/>
      <c r="H271" s="398">
        <v>0</v>
      </c>
    </row>
    <row r="272" spans="1:8">
      <c r="A272" s="381" t="s">
        <v>1975</v>
      </c>
      <c r="B272" s="362" t="s">
        <v>634</v>
      </c>
      <c r="C272" s="362" t="s">
        <v>1483</v>
      </c>
      <c r="D272" s="382"/>
      <c r="E272" s="395"/>
      <c r="F272" s="395"/>
      <c r="G272" s="395"/>
      <c r="H272" s="395"/>
    </row>
    <row r="273" spans="1:8" ht="24">
      <c r="A273" s="365" t="s">
        <v>1978</v>
      </c>
      <c r="B273" s="365" t="s">
        <v>2531</v>
      </c>
      <c r="C273" s="366" t="s">
        <v>2532</v>
      </c>
      <c r="D273" s="383"/>
      <c r="E273" s="398">
        <v>0</v>
      </c>
      <c r="F273" s="398"/>
      <c r="G273" s="398"/>
      <c r="H273" s="398">
        <v>0</v>
      </c>
    </row>
    <row r="274" spans="1:8">
      <c r="A274" s="381" t="s">
        <v>1973</v>
      </c>
      <c r="B274" s="362" t="s">
        <v>635</v>
      </c>
      <c r="C274" s="362" t="s">
        <v>2533</v>
      </c>
      <c r="D274" s="382"/>
      <c r="E274" s="395"/>
      <c r="F274" s="395"/>
      <c r="G274" s="395"/>
      <c r="H274" s="395"/>
    </row>
    <row r="275" spans="1:8" ht="25.5">
      <c r="A275" s="381" t="s">
        <v>1975</v>
      </c>
      <c r="B275" s="362" t="s">
        <v>636</v>
      </c>
      <c r="C275" s="362" t="s">
        <v>1485</v>
      </c>
      <c r="D275" s="382" t="s">
        <v>1253</v>
      </c>
      <c r="E275" s="395"/>
      <c r="F275" s="395"/>
      <c r="G275" s="395"/>
      <c r="H275" s="395"/>
    </row>
    <row r="276" spans="1:8">
      <c r="A276" s="365">
        <v>7</v>
      </c>
      <c r="B276" s="365" t="s">
        <v>2534</v>
      </c>
      <c r="C276" s="366" t="s">
        <v>637</v>
      </c>
      <c r="D276" s="383" t="s">
        <v>1253</v>
      </c>
      <c r="E276" s="398">
        <v>0</v>
      </c>
      <c r="F276" s="398"/>
      <c r="G276" s="398"/>
      <c r="H276" s="398">
        <v>0</v>
      </c>
    </row>
    <row r="277" spans="1:8">
      <c r="A277" s="365">
        <v>7</v>
      </c>
      <c r="B277" s="365" t="s">
        <v>2535</v>
      </c>
      <c r="C277" s="366" t="s">
        <v>638</v>
      </c>
      <c r="D277" s="383" t="s">
        <v>1253</v>
      </c>
      <c r="E277" s="398">
        <v>0</v>
      </c>
      <c r="F277" s="398"/>
      <c r="G277" s="398"/>
      <c r="H277" s="398">
        <v>0</v>
      </c>
    </row>
    <row r="278" spans="1:8">
      <c r="A278" s="381" t="s">
        <v>1975</v>
      </c>
      <c r="B278" s="362" t="s">
        <v>639</v>
      </c>
      <c r="C278" s="362" t="s">
        <v>1486</v>
      </c>
      <c r="D278" s="382"/>
      <c r="E278" s="395"/>
      <c r="F278" s="395"/>
      <c r="G278" s="395"/>
      <c r="H278" s="395"/>
    </row>
    <row r="279" spans="1:8" ht="24">
      <c r="A279" s="365" t="s">
        <v>1978</v>
      </c>
      <c r="B279" s="365" t="s">
        <v>2536</v>
      </c>
      <c r="C279" s="366" t="s">
        <v>2537</v>
      </c>
      <c r="D279" s="383"/>
      <c r="E279" s="398">
        <v>0</v>
      </c>
      <c r="F279" s="398"/>
      <c r="G279" s="398"/>
      <c r="H279" s="398">
        <v>0</v>
      </c>
    </row>
    <row r="280" spans="1:8">
      <c r="A280" s="381" t="s">
        <v>1975</v>
      </c>
      <c r="B280" s="362" t="s">
        <v>640</v>
      </c>
      <c r="C280" s="362" t="s">
        <v>1487</v>
      </c>
      <c r="D280" s="382"/>
      <c r="E280" s="395"/>
      <c r="F280" s="395"/>
      <c r="G280" s="395"/>
      <c r="H280" s="395"/>
    </row>
    <row r="281" spans="1:8" ht="24">
      <c r="A281" s="365" t="s">
        <v>1978</v>
      </c>
      <c r="B281" s="365" t="s">
        <v>2538</v>
      </c>
      <c r="C281" s="366" t="s">
        <v>2539</v>
      </c>
      <c r="D281" s="383"/>
      <c r="E281" s="398">
        <v>0</v>
      </c>
      <c r="F281" s="398"/>
      <c r="G281" s="398"/>
      <c r="H281" s="398">
        <v>0</v>
      </c>
    </row>
    <row r="282" spans="1:8">
      <c r="A282" s="381" t="s">
        <v>1975</v>
      </c>
      <c r="B282" s="362" t="s">
        <v>641</v>
      </c>
      <c r="C282" s="362" t="s">
        <v>1488</v>
      </c>
      <c r="D282" s="382"/>
      <c r="E282" s="395"/>
      <c r="F282" s="395"/>
      <c r="G282" s="395"/>
      <c r="H282" s="395"/>
    </row>
    <row r="283" spans="1:8">
      <c r="A283" s="365">
        <v>7</v>
      </c>
      <c r="B283" s="365" t="s">
        <v>2540</v>
      </c>
      <c r="C283" s="366" t="s">
        <v>642</v>
      </c>
      <c r="D283" s="383"/>
      <c r="E283" s="398">
        <v>0</v>
      </c>
      <c r="F283" s="398"/>
      <c r="G283" s="398"/>
      <c r="H283" s="398">
        <v>0</v>
      </c>
    </row>
    <row r="284" spans="1:8">
      <c r="A284" s="365">
        <v>7</v>
      </c>
      <c r="B284" s="365" t="s">
        <v>2541</v>
      </c>
      <c r="C284" s="366" t="s">
        <v>2542</v>
      </c>
      <c r="D284" s="383"/>
      <c r="E284" s="398">
        <v>0</v>
      </c>
      <c r="F284" s="398"/>
      <c r="G284" s="398"/>
      <c r="H284" s="398">
        <v>0</v>
      </c>
    </row>
    <row r="285" spans="1:8">
      <c r="A285" s="381" t="s">
        <v>1975</v>
      </c>
      <c r="B285" s="362" t="s">
        <v>643</v>
      </c>
      <c r="C285" s="362" t="s">
        <v>1489</v>
      </c>
      <c r="D285" s="382"/>
      <c r="E285" s="395"/>
      <c r="F285" s="395"/>
      <c r="G285" s="395"/>
      <c r="H285" s="395"/>
    </row>
    <row r="286" spans="1:8" ht="24">
      <c r="A286" s="365" t="s">
        <v>1978</v>
      </c>
      <c r="B286" s="365" t="s">
        <v>2543</v>
      </c>
      <c r="C286" s="366" t="s">
        <v>2544</v>
      </c>
      <c r="D286" s="383"/>
      <c r="E286" s="398">
        <v>0</v>
      </c>
      <c r="F286" s="398"/>
      <c r="G286" s="398"/>
      <c r="H286" s="398">
        <v>0</v>
      </c>
    </row>
    <row r="287" spans="1:8" ht="25.5">
      <c r="A287" s="381" t="s">
        <v>1975</v>
      </c>
      <c r="B287" s="362" t="s">
        <v>644</v>
      </c>
      <c r="C287" s="362" t="s">
        <v>1490</v>
      </c>
      <c r="D287" s="382"/>
      <c r="E287" s="395"/>
      <c r="F287" s="395"/>
      <c r="G287" s="395"/>
      <c r="H287" s="395"/>
    </row>
    <row r="288" spans="1:8" ht="36">
      <c r="A288" s="365" t="s">
        <v>1978</v>
      </c>
      <c r="B288" s="365" t="s">
        <v>2545</v>
      </c>
      <c r="C288" s="366" t="s">
        <v>2546</v>
      </c>
      <c r="D288" s="383"/>
      <c r="E288" s="398">
        <v>0</v>
      </c>
      <c r="F288" s="398"/>
      <c r="G288" s="398"/>
      <c r="H288" s="398">
        <v>0</v>
      </c>
    </row>
    <row r="289" spans="1:8">
      <c r="A289" s="381" t="s">
        <v>1973</v>
      </c>
      <c r="B289" s="362" t="s">
        <v>645</v>
      </c>
      <c r="C289" s="362" t="s">
        <v>2547</v>
      </c>
      <c r="D289" s="382"/>
      <c r="E289" s="395"/>
      <c r="F289" s="395"/>
      <c r="G289" s="395"/>
      <c r="H289" s="395"/>
    </row>
    <row r="290" spans="1:8" ht="25.5">
      <c r="A290" s="381" t="s">
        <v>1975</v>
      </c>
      <c r="B290" s="362" t="s">
        <v>646</v>
      </c>
      <c r="C290" s="362" t="s">
        <v>1492</v>
      </c>
      <c r="D290" s="382" t="s">
        <v>1253</v>
      </c>
      <c r="E290" s="395"/>
      <c r="F290" s="395"/>
      <c r="G290" s="395"/>
      <c r="H290" s="395"/>
    </row>
    <row r="291" spans="1:8" ht="24">
      <c r="A291" s="365" t="s">
        <v>1978</v>
      </c>
      <c r="B291" s="365" t="s">
        <v>2548</v>
      </c>
      <c r="C291" s="366" t="s">
        <v>2549</v>
      </c>
      <c r="D291" s="383" t="s">
        <v>1253</v>
      </c>
      <c r="E291" s="398">
        <v>0</v>
      </c>
      <c r="F291" s="398"/>
      <c r="G291" s="398"/>
      <c r="H291" s="398">
        <v>0</v>
      </c>
    </row>
    <row r="292" spans="1:8">
      <c r="A292" s="381" t="s">
        <v>1975</v>
      </c>
      <c r="B292" s="362" t="s">
        <v>647</v>
      </c>
      <c r="C292" s="362" t="s">
        <v>1493</v>
      </c>
      <c r="D292" s="382"/>
      <c r="E292" s="395"/>
      <c r="F292" s="395"/>
      <c r="G292" s="395"/>
      <c r="H292" s="395"/>
    </row>
    <row r="293" spans="1:8" ht="24">
      <c r="A293" s="365" t="s">
        <v>1978</v>
      </c>
      <c r="B293" s="365" t="s">
        <v>2550</v>
      </c>
      <c r="C293" s="366" t="s">
        <v>2551</v>
      </c>
      <c r="D293" s="383"/>
      <c r="E293" s="398">
        <v>0</v>
      </c>
      <c r="F293" s="398"/>
      <c r="G293" s="398"/>
      <c r="H293" s="398">
        <v>0</v>
      </c>
    </row>
    <row r="294" spans="1:8">
      <c r="A294" s="381" t="s">
        <v>1975</v>
      </c>
      <c r="B294" s="362" t="s">
        <v>648</v>
      </c>
      <c r="C294" s="362" t="s">
        <v>1494</v>
      </c>
      <c r="D294" s="382"/>
      <c r="E294" s="395"/>
      <c r="F294" s="395"/>
      <c r="G294" s="395"/>
      <c r="H294" s="395"/>
    </row>
    <row r="295" spans="1:8">
      <c r="A295" s="365" t="s">
        <v>1978</v>
      </c>
      <c r="B295" s="365" t="s">
        <v>2552</v>
      </c>
      <c r="C295" s="366" t="s">
        <v>2553</v>
      </c>
      <c r="D295" s="383"/>
      <c r="E295" s="398">
        <v>0</v>
      </c>
      <c r="F295" s="398"/>
      <c r="G295" s="398"/>
      <c r="H295" s="398">
        <v>0</v>
      </c>
    </row>
    <row r="296" spans="1:8">
      <c r="A296" s="381" t="s">
        <v>1975</v>
      </c>
      <c r="B296" s="362" t="s">
        <v>649</v>
      </c>
      <c r="C296" s="362" t="s">
        <v>1495</v>
      </c>
      <c r="D296" s="382"/>
      <c r="E296" s="395"/>
      <c r="F296" s="395"/>
      <c r="G296" s="395"/>
      <c r="H296" s="395"/>
    </row>
    <row r="297" spans="1:8">
      <c r="A297" s="365" t="s">
        <v>1978</v>
      </c>
      <c r="B297" s="365" t="s">
        <v>2554</v>
      </c>
      <c r="C297" s="366" t="s">
        <v>2555</v>
      </c>
      <c r="D297" s="383"/>
      <c r="E297" s="398">
        <v>0</v>
      </c>
      <c r="F297" s="398"/>
      <c r="G297" s="398"/>
      <c r="H297" s="398">
        <v>0</v>
      </c>
    </row>
    <row r="298" spans="1:8" ht="25.5">
      <c r="A298" s="381" t="s">
        <v>1975</v>
      </c>
      <c r="B298" s="362" t="s">
        <v>650</v>
      </c>
      <c r="C298" s="362" t="s">
        <v>1496</v>
      </c>
      <c r="D298" s="382"/>
      <c r="E298" s="395"/>
      <c r="F298" s="395"/>
      <c r="G298" s="395"/>
      <c r="H298" s="395"/>
    </row>
    <row r="299" spans="1:8" ht="24">
      <c r="A299" s="365" t="s">
        <v>1978</v>
      </c>
      <c r="B299" s="365" t="s">
        <v>2556</v>
      </c>
      <c r="C299" s="366" t="s">
        <v>2557</v>
      </c>
      <c r="D299" s="383"/>
      <c r="E299" s="398">
        <v>0</v>
      </c>
      <c r="F299" s="398"/>
      <c r="G299" s="398"/>
      <c r="H299" s="398">
        <v>0</v>
      </c>
    </row>
    <row r="300" spans="1:8">
      <c r="A300" s="381" t="s">
        <v>1973</v>
      </c>
      <c r="B300" s="362" t="s">
        <v>651</v>
      </c>
      <c r="C300" s="362" t="s">
        <v>2558</v>
      </c>
      <c r="D300" s="382"/>
      <c r="E300" s="395"/>
      <c r="F300" s="395"/>
      <c r="G300" s="395"/>
      <c r="H300" s="395"/>
    </row>
    <row r="301" spans="1:8" ht="25.5">
      <c r="A301" s="381" t="s">
        <v>1975</v>
      </c>
      <c r="B301" s="362" t="s">
        <v>652</v>
      </c>
      <c r="C301" s="362" t="s">
        <v>1498</v>
      </c>
      <c r="D301" s="382" t="s">
        <v>1253</v>
      </c>
      <c r="E301" s="395"/>
      <c r="F301" s="395"/>
      <c r="G301" s="395"/>
      <c r="H301" s="395"/>
    </row>
    <row r="302" spans="1:8" ht="24">
      <c r="A302" s="365" t="s">
        <v>1978</v>
      </c>
      <c r="B302" s="365" t="s">
        <v>2559</v>
      </c>
      <c r="C302" s="366" t="s">
        <v>2560</v>
      </c>
      <c r="D302" s="383" t="s">
        <v>1253</v>
      </c>
      <c r="E302" s="398">
        <v>0</v>
      </c>
      <c r="F302" s="398"/>
      <c r="G302" s="398"/>
      <c r="H302" s="398">
        <v>0</v>
      </c>
    </row>
    <row r="303" spans="1:8">
      <c r="A303" s="381" t="s">
        <v>1975</v>
      </c>
      <c r="B303" s="362" t="s">
        <v>653</v>
      </c>
      <c r="C303" s="362" t="s">
        <v>1499</v>
      </c>
      <c r="D303" s="382"/>
      <c r="E303" s="395"/>
      <c r="F303" s="395"/>
      <c r="G303" s="395"/>
      <c r="H303" s="395"/>
    </row>
    <row r="304" spans="1:8" ht="24">
      <c r="A304" s="365" t="s">
        <v>1978</v>
      </c>
      <c r="B304" s="365" t="s">
        <v>2561</v>
      </c>
      <c r="C304" s="366" t="s">
        <v>2562</v>
      </c>
      <c r="D304" s="383"/>
      <c r="E304" s="398">
        <v>0</v>
      </c>
      <c r="F304" s="398"/>
      <c r="G304" s="398"/>
      <c r="H304" s="398">
        <v>0</v>
      </c>
    </row>
    <row r="305" spans="1:9">
      <c r="A305" s="381" t="s">
        <v>1975</v>
      </c>
      <c r="B305" s="362" t="s">
        <v>654</v>
      </c>
      <c r="C305" s="362" t="s">
        <v>1500</v>
      </c>
      <c r="D305" s="382"/>
      <c r="E305" s="395"/>
      <c r="F305" s="395"/>
      <c r="G305" s="395"/>
      <c r="H305" s="395"/>
    </row>
    <row r="306" spans="1:9">
      <c r="A306" s="365" t="s">
        <v>1978</v>
      </c>
      <c r="B306" s="365" t="s">
        <v>2563</v>
      </c>
      <c r="C306" s="366" t="s">
        <v>2564</v>
      </c>
      <c r="D306" s="383"/>
      <c r="E306" s="398">
        <v>0</v>
      </c>
      <c r="F306" s="398"/>
      <c r="G306" s="398"/>
      <c r="H306" s="398">
        <v>0</v>
      </c>
    </row>
    <row r="307" spans="1:9">
      <c r="A307" s="381" t="s">
        <v>1975</v>
      </c>
      <c r="B307" s="362" t="s">
        <v>655</v>
      </c>
      <c r="C307" s="362" t="s">
        <v>1501</v>
      </c>
      <c r="D307" s="382"/>
      <c r="E307" s="395"/>
      <c r="F307" s="395"/>
      <c r="G307" s="395"/>
      <c r="H307" s="395"/>
    </row>
    <row r="308" spans="1:9">
      <c r="A308" s="365">
        <v>7</v>
      </c>
      <c r="B308" s="365" t="s">
        <v>2565</v>
      </c>
      <c r="C308" s="366" t="s">
        <v>656</v>
      </c>
      <c r="D308" s="383"/>
      <c r="E308" s="398">
        <v>0</v>
      </c>
      <c r="F308" s="398"/>
      <c r="G308" s="398"/>
      <c r="H308" s="398">
        <v>0</v>
      </c>
    </row>
    <row r="309" spans="1:9">
      <c r="A309" s="365">
        <v>7</v>
      </c>
      <c r="B309" s="365" t="s">
        <v>2566</v>
      </c>
      <c r="C309" s="366" t="s">
        <v>657</v>
      </c>
      <c r="D309" s="383"/>
      <c r="E309" s="398">
        <v>0</v>
      </c>
      <c r="F309" s="398"/>
      <c r="G309" s="398"/>
      <c r="H309" s="398">
        <v>0</v>
      </c>
    </row>
    <row r="310" spans="1:9">
      <c r="A310" s="365">
        <v>7</v>
      </c>
      <c r="B310" s="365" t="s">
        <v>2567</v>
      </c>
      <c r="C310" s="366" t="s">
        <v>658</v>
      </c>
      <c r="D310" s="383"/>
      <c r="E310" s="398">
        <v>0</v>
      </c>
      <c r="F310" s="398"/>
      <c r="G310" s="398"/>
      <c r="H310" s="398">
        <v>0</v>
      </c>
    </row>
    <row r="311" spans="1:9">
      <c r="A311" s="365">
        <v>7</v>
      </c>
      <c r="B311" s="365" t="s">
        <v>2568</v>
      </c>
      <c r="C311" s="366" t="s">
        <v>659</v>
      </c>
      <c r="D311" s="383"/>
      <c r="E311" s="398">
        <v>0</v>
      </c>
      <c r="F311" s="398"/>
      <c r="G311" s="398"/>
      <c r="H311" s="398">
        <v>0</v>
      </c>
    </row>
    <row r="312" spans="1:9" ht="25.5">
      <c r="A312" s="381" t="s">
        <v>1973</v>
      </c>
      <c r="B312" s="362" t="s">
        <v>660</v>
      </c>
      <c r="C312" s="362" t="s">
        <v>2569</v>
      </c>
      <c r="D312" s="382"/>
      <c r="E312" s="395"/>
      <c r="F312" s="395"/>
      <c r="G312" s="395"/>
      <c r="H312" s="395"/>
    </row>
    <row r="313" spans="1:9" s="257" customFormat="1" ht="25.5">
      <c r="A313" s="381" t="s">
        <v>1975</v>
      </c>
      <c r="B313" s="362" t="s">
        <v>661</v>
      </c>
      <c r="C313" s="362" t="s">
        <v>1503</v>
      </c>
      <c r="D313" s="382"/>
      <c r="E313" s="395"/>
      <c r="F313" s="395"/>
      <c r="G313" s="395"/>
      <c r="H313" s="395"/>
      <c r="I313" s="400"/>
    </row>
    <row r="314" spans="1:9">
      <c r="A314" s="381" t="s">
        <v>1978</v>
      </c>
      <c r="B314" s="362" t="s">
        <v>663</v>
      </c>
      <c r="C314" s="362" t="s">
        <v>2570</v>
      </c>
      <c r="D314" s="382" t="s">
        <v>1253</v>
      </c>
      <c r="E314" s="395"/>
      <c r="F314" s="395"/>
      <c r="G314" s="395"/>
      <c r="H314" s="395"/>
    </row>
    <row r="315" spans="1:9">
      <c r="A315" s="365" t="s">
        <v>2094</v>
      </c>
      <c r="B315" s="365" t="s">
        <v>2571</v>
      </c>
      <c r="C315" s="366" t="s">
        <v>662</v>
      </c>
      <c r="D315" s="383" t="s">
        <v>1253</v>
      </c>
      <c r="E315" s="398">
        <v>0</v>
      </c>
      <c r="F315" s="398"/>
      <c r="G315" s="398"/>
      <c r="H315" s="398">
        <v>0</v>
      </c>
    </row>
    <row r="316" spans="1:9" ht="25.5">
      <c r="A316" s="381" t="s">
        <v>1978</v>
      </c>
      <c r="B316" s="362" t="s">
        <v>664</v>
      </c>
      <c r="C316" s="362" t="s">
        <v>1505</v>
      </c>
      <c r="D316" s="382" t="s">
        <v>1253</v>
      </c>
      <c r="E316" s="395"/>
      <c r="F316" s="395"/>
      <c r="G316" s="395"/>
      <c r="H316" s="395"/>
    </row>
    <row r="317" spans="1:9">
      <c r="A317" s="365" t="s">
        <v>2094</v>
      </c>
      <c r="B317" s="365" t="s">
        <v>2572</v>
      </c>
      <c r="C317" s="366" t="s">
        <v>2573</v>
      </c>
      <c r="D317" s="383" t="s">
        <v>1253</v>
      </c>
      <c r="E317" s="398">
        <v>0</v>
      </c>
      <c r="F317" s="398"/>
      <c r="G317" s="398"/>
      <c r="H317" s="398">
        <v>0</v>
      </c>
    </row>
    <row r="318" spans="1:9" ht="25.5">
      <c r="A318" s="381" t="s">
        <v>1975</v>
      </c>
      <c r="B318" s="362" t="s">
        <v>665</v>
      </c>
      <c r="C318" s="362" t="s">
        <v>1506</v>
      </c>
      <c r="D318" s="382"/>
      <c r="E318" s="395"/>
      <c r="F318" s="395"/>
      <c r="G318" s="395"/>
      <c r="H318" s="395"/>
    </row>
    <row r="319" spans="1:9">
      <c r="A319" s="365">
        <v>7</v>
      </c>
      <c r="B319" s="365" t="s">
        <v>2574</v>
      </c>
      <c r="C319" s="366" t="s">
        <v>2575</v>
      </c>
      <c r="D319" s="383"/>
      <c r="E319" s="398">
        <v>0</v>
      </c>
      <c r="F319" s="398"/>
      <c r="G319" s="398"/>
      <c r="H319" s="398">
        <v>0</v>
      </c>
    </row>
    <row r="320" spans="1:9" ht="24">
      <c r="A320" s="365">
        <v>7</v>
      </c>
      <c r="B320" s="365" t="s">
        <v>2576</v>
      </c>
      <c r="C320" s="366" t="s">
        <v>2577</v>
      </c>
      <c r="D320" s="383"/>
      <c r="E320" s="398">
        <v>0</v>
      </c>
      <c r="F320" s="398"/>
      <c r="G320" s="398"/>
      <c r="H320" s="398">
        <v>0</v>
      </c>
    </row>
    <row r="321" spans="1:8" ht="24">
      <c r="A321" s="365">
        <v>7</v>
      </c>
      <c r="B321" s="365" t="s">
        <v>2578</v>
      </c>
      <c r="C321" s="366" t="s">
        <v>2579</v>
      </c>
      <c r="D321" s="383"/>
      <c r="E321" s="398">
        <v>0</v>
      </c>
      <c r="F321" s="398"/>
      <c r="G321" s="398"/>
      <c r="H321" s="398">
        <v>0</v>
      </c>
    </row>
    <row r="322" spans="1:8" ht="24">
      <c r="A322" s="365">
        <v>7</v>
      </c>
      <c r="B322" s="368" t="s">
        <v>2580</v>
      </c>
      <c r="C322" s="366" t="s">
        <v>669</v>
      </c>
      <c r="D322" s="383"/>
      <c r="E322" s="398">
        <v>0</v>
      </c>
      <c r="F322" s="398"/>
      <c r="G322" s="398"/>
      <c r="H322" s="398">
        <v>0</v>
      </c>
    </row>
    <row r="323" spans="1:8" ht="38.25">
      <c r="A323" s="381" t="s">
        <v>1975</v>
      </c>
      <c r="B323" s="362" t="s">
        <v>670</v>
      </c>
      <c r="C323" s="362" t="s">
        <v>1507</v>
      </c>
      <c r="D323" s="382"/>
      <c r="E323" s="395"/>
      <c r="F323" s="395"/>
      <c r="G323" s="395"/>
      <c r="H323" s="395"/>
    </row>
    <row r="324" spans="1:8" ht="36">
      <c r="A324" s="365" t="s">
        <v>1978</v>
      </c>
      <c r="B324" s="365" t="s">
        <v>2581</v>
      </c>
      <c r="C324" s="366" t="s">
        <v>2582</v>
      </c>
      <c r="D324" s="383"/>
      <c r="E324" s="398">
        <v>0</v>
      </c>
      <c r="F324" s="398"/>
      <c r="G324" s="398"/>
      <c r="H324" s="398">
        <v>0</v>
      </c>
    </row>
    <row r="325" spans="1:8" ht="25.5">
      <c r="A325" s="381" t="s">
        <v>1975</v>
      </c>
      <c r="B325" s="362" t="s">
        <v>671</v>
      </c>
      <c r="C325" s="362" t="s">
        <v>1508</v>
      </c>
      <c r="D325" s="382"/>
      <c r="E325" s="395"/>
      <c r="F325" s="395"/>
      <c r="G325" s="395"/>
      <c r="H325" s="395"/>
    </row>
    <row r="326" spans="1:8" ht="36">
      <c r="A326" s="365" t="s">
        <v>1978</v>
      </c>
      <c r="B326" s="365" t="s">
        <v>2583</v>
      </c>
      <c r="C326" s="366" t="s">
        <v>2584</v>
      </c>
      <c r="D326" s="383"/>
      <c r="E326" s="398">
        <v>0</v>
      </c>
      <c r="F326" s="398"/>
      <c r="G326" s="398"/>
      <c r="H326" s="398">
        <v>0</v>
      </c>
    </row>
    <row r="327" spans="1:8" ht="24">
      <c r="A327" s="384">
        <v>7</v>
      </c>
      <c r="B327" s="385" t="s">
        <v>2585</v>
      </c>
      <c r="C327" s="386" t="s">
        <v>567</v>
      </c>
      <c r="D327" s="387"/>
      <c r="E327" s="401">
        <v>0</v>
      </c>
      <c r="F327" s="398"/>
      <c r="G327" s="398"/>
      <c r="H327" s="401">
        <v>0</v>
      </c>
    </row>
    <row r="328" spans="1:8" ht="24">
      <c r="A328" s="384">
        <v>7</v>
      </c>
      <c r="B328" s="384" t="s">
        <v>2586</v>
      </c>
      <c r="C328" s="386" t="s">
        <v>618</v>
      </c>
      <c r="D328" s="387"/>
      <c r="E328" s="401">
        <v>0</v>
      </c>
      <c r="F328" s="398"/>
      <c r="G328" s="398"/>
      <c r="H328" s="401">
        <v>0</v>
      </c>
    </row>
    <row r="329" spans="1:8">
      <c r="A329" s="381" t="s">
        <v>1975</v>
      </c>
      <c r="B329" s="362" t="s">
        <v>672</v>
      </c>
      <c r="C329" s="362" t="s">
        <v>1509</v>
      </c>
      <c r="D329" s="382"/>
      <c r="E329" s="395"/>
      <c r="F329" s="395"/>
      <c r="G329" s="395"/>
      <c r="H329" s="395"/>
    </row>
    <row r="330" spans="1:8">
      <c r="A330" s="365" t="s">
        <v>1978</v>
      </c>
      <c r="B330" s="365" t="s">
        <v>2587</v>
      </c>
      <c r="C330" s="366" t="s">
        <v>673</v>
      </c>
      <c r="D330" s="383"/>
      <c r="E330" s="398">
        <v>0</v>
      </c>
      <c r="F330" s="398"/>
      <c r="G330" s="398"/>
      <c r="H330" s="398">
        <v>0</v>
      </c>
    </row>
    <row r="331" spans="1:8">
      <c r="A331" s="365" t="s">
        <v>1978</v>
      </c>
      <c r="B331" s="365" t="s">
        <v>2588</v>
      </c>
      <c r="C331" s="366" t="s">
        <v>674</v>
      </c>
      <c r="D331" s="383"/>
      <c r="E331" s="398">
        <v>0</v>
      </c>
      <c r="F331" s="398"/>
      <c r="G331" s="398"/>
      <c r="H331" s="398">
        <v>0</v>
      </c>
    </row>
    <row r="332" spans="1:8">
      <c r="A332" s="365" t="s">
        <v>1978</v>
      </c>
      <c r="B332" s="365" t="s">
        <v>2589</v>
      </c>
      <c r="C332" s="366" t="s">
        <v>666</v>
      </c>
      <c r="D332" s="383"/>
      <c r="E332" s="398">
        <v>0</v>
      </c>
      <c r="F332" s="398"/>
      <c r="G332" s="398"/>
      <c r="H332" s="398">
        <v>0</v>
      </c>
    </row>
    <row r="333" spans="1:8" ht="24">
      <c r="A333" s="365" t="s">
        <v>1978</v>
      </c>
      <c r="B333" s="365" t="s">
        <v>2590</v>
      </c>
      <c r="C333" s="366" t="s">
        <v>667</v>
      </c>
      <c r="D333" s="383"/>
      <c r="E333" s="398">
        <v>0</v>
      </c>
      <c r="F333" s="398"/>
      <c r="G333" s="398"/>
      <c r="H333" s="398">
        <v>0</v>
      </c>
    </row>
    <row r="334" spans="1:8">
      <c r="A334" s="365" t="s">
        <v>1978</v>
      </c>
      <c r="B334" s="365" t="s">
        <v>2591</v>
      </c>
      <c r="C334" s="366" t="s">
        <v>668</v>
      </c>
      <c r="D334" s="383"/>
      <c r="E334" s="398">
        <v>0</v>
      </c>
      <c r="F334" s="398"/>
      <c r="G334" s="398"/>
      <c r="H334" s="398">
        <v>0</v>
      </c>
    </row>
    <row r="335" spans="1:8" ht="24">
      <c r="A335" s="365" t="s">
        <v>1978</v>
      </c>
      <c r="B335" s="365" t="s">
        <v>2592</v>
      </c>
      <c r="C335" s="366" t="s">
        <v>2593</v>
      </c>
      <c r="D335" s="383"/>
      <c r="E335" s="398">
        <v>0</v>
      </c>
      <c r="F335" s="398"/>
      <c r="G335" s="398"/>
      <c r="H335" s="398">
        <v>0</v>
      </c>
    </row>
    <row r="336" spans="1:8">
      <c r="A336" s="365" t="s">
        <v>1978</v>
      </c>
      <c r="B336" s="365" t="s">
        <v>2594</v>
      </c>
      <c r="C336" s="366" t="s">
        <v>675</v>
      </c>
      <c r="D336" s="383"/>
      <c r="E336" s="398">
        <v>0</v>
      </c>
      <c r="F336" s="398"/>
      <c r="G336" s="398"/>
      <c r="H336" s="398">
        <v>0</v>
      </c>
    </row>
    <row r="337" spans="1:8">
      <c r="A337" s="365" t="s">
        <v>1978</v>
      </c>
      <c r="B337" s="365" t="s">
        <v>2595</v>
      </c>
      <c r="C337" s="366" t="s">
        <v>676</v>
      </c>
      <c r="D337" s="383"/>
      <c r="E337" s="398">
        <v>0</v>
      </c>
      <c r="F337" s="398"/>
      <c r="G337" s="398"/>
      <c r="H337" s="398">
        <v>0</v>
      </c>
    </row>
    <row r="338" spans="1:8">
      <c r="A338" s="381" t="s">
        <v>1975</v>
      </c>
      <c r="B338" s="362" t="s">
        <v>677</v>
      </c>
      <c r="C338" s="362" t="s">
        <v>1510</v>
      </c>
      <c r="D338" s="382"/>
      <c r="E338" s="395"/>
      <c r="F338" s="395"/>
      <c r="G338" s="395"/>
      <c r="H338" s="395"/>
    </row>
    <row r="339" spans="1:8" ht="24">
      <c r="A339" s="365" t="s">
        <v>1978</v>
      </c>
      <c r="B339" s="365" t="s">
        <v>2596</v>
      </c>
      <c r="C339" s="366" t="s">
        <v>2597</v>
      </c>
      <c r="D339" s="383"/>
      <c r="E339" s="398">
        <v>0</v>
      </c>
      <c r="F339" s="398"/>
      <c r="G339" s="398"/>
      <c r="H339" s="398">
        <v>0</v>
      </c>
    </row>
    <row r="340" spans="1:8">
      <c r="A340" s="365" t="s">
        <v>1978</v>
      </c>
      <c r="B340" s="365" t="s">
        <v>2598</v>
      </c>
      <c r="C340" s="366" t="s">
        <v>678</v>
      </c>
      <c r="D340" s="383"/>
      <c r="E340" s="398">
        <v>0</v>
      </c>
      <c r="F340" s="398"/>
      <c r="G340" s="398"/>
      <c r="H340" s="398">
        <v>0</v>
      </c>
    </row>
    <row r="341" spans="1:8" ht="25.5">
      <c r="A341" s="381" t="s">
        <v>1973</v>
      </c>
      <c r="B341" s="362" t="s">
        <v>679</v>
      </c>
      <c r="C341" s="362" t="s">
        <v>2599</v>
      </c>
      <c r="D341" s="382"/>
      <c r="E341" s="395"/>
      <c r="F341" s="395"/>
      <c r="G341" s="395"/>
      <c r="H341" s="395"/>
    </row>
    <row r="342" spans="1:8" ht="25.5">
      <c r="A342" s="381" t="s">
        <v>1975</v>
      </c>
      <c r="B342" s="362" t="s">
        <v>681</v>
      </c>
      <c r="C342" s="362" t="s">
        <v>2600</v>
      </c>
      <c r="D342" s="382"/>
      <c r="E342" s="395"/>
      <c r="F342" s="395"/>
      <c r="G342" s="395"/>
      <c r="H342" s="395"/>
    </row>
    <row r="343" spans="1:8" ht="24">
      <c r="A343" s="365" t="s">
        <v>1978</v>
      </c>
      <c r="B343" s="365" t="s">
        <v>2601</v>
      </c>
      <c r="C343" s="366" t="s">
        <v>680</v>
      </c>
      <c r="D343" s="383"/>
      <c r="E343" s="398">
        <v>0</v>
      </c>
      <c r="F343" s="398"/>
      <c r="G343" s="398"/>
      <c r="H343" s="398">
        <v>0</v>
      </c>
    </row>
    <row r="344" spans="1:8" ht="25.5">
      <c r="A344" s="381" t="s">
        <v>1975</v>
      </c>
      <c r="B344" s="362" t="s">
        <v>683</v>
      </c>
      <c r="C344" s="362" t="s">
        <v>2602</v>
      </c>
      <c r="D344" s="382"/>
      <c r="E344" s="395"/>
      <c r="F344" s="395"/>
      <c r="G344" s="395"/>
      <c r="H344" s="395"/>
    </row>
    <row r="345" spans="1:8" ht="24">
      <c r="A345" s="365" t="s">
        <v>1978</v>
      </c>
      <c r="B345" s="365" t="s">
        <v>2603</v>
      </c>
      <c r="C345" s="366" t="s">
        <v>682</v>
      </c>
      <c r="D345" s="383"/>
      <c r="E345" s="398">
        <v>0</v>
      </c>
      <c r="F345" s="398"/>
      <c r="G345" s="398"/>
      <c r="H345" s="398">
        <v>0</v>
      </c>
    </row>
    <row r="346" spans="1:8" ht="25.5">
      <c r="A346" s="381" t="s">
        <v>1975</v>
      </c>
      <c r="B346" s="362" t="s">
        <v>685</v>
      </c>
      <c r="C346" s="362" t="s">
        <v>2604</v>
      </c>
      <c r="D346" s="382"/>
      <c r="E346" s="395"/>
      <c r="F346" s="395"/>
      <c r="G346" s="395"/>
      <c r="H346" s="395"/>
    </row>
    <row r="347" spans="1:8" ht="24">
      <c r="A347" s="365" t="s">
        <v>1978</v>
      </c>
      <c r="B347" s="365" t="s">
        <v>2605</v>
      </c>
      <c r="C347" s="366" t="s">
        <v>684</v>
      </c>
      <c r="D347" s="383"/>
      <c r="E347" s="398">
        <v>0</v>
      </c>
      <c r="F347" s="398"/>
      <c r="G347" s="398"/>
      <c r="H347" s="398">
        <v>0</v>
      </c>
    </row>
    <row r="348" spans="1:8" ht="38.25">
      <c r="A348" s="381" t="s">
        <v>1975</v>
      </c>
      <c r="B348" s="362" t="s">
        <v>686</v>
      </c>
      <c r="C348" s="362" t="s">
        <v>2606</v>
      </c>
      <c r="D348" s="382"/>
      <c r="E348" s="395"/>
      <c r="F348" s="395"/>
      <c r="G348" s="395"/>
      <c r="H348" s="395"/>
    </row>
    <row r="349" spans="1:8" ht="24">
      <c r="A349" s="365" t="s">
        <v>1978</v>
      </c>
      <c r="B349" s="365" t="s">
        <v>2607</v>
      </c>
      <c r="C349" s="366" t="s">
        <v>687</v>
      </c>
      <c r="D349" s="383"/>
      <c r="E349" s="398">
        <v>0</v>
      </c>
      <c r="F349" s="398"/>
      <c r="G349" s="398"/>
      <c r="H349" s="398">
        <v>0</v>
      </c>
    </row>
    <row r="350" spans="1:8" ht="24">
      <c r="A350" s="365" t="s">
        <v>1978</v>
      </c>
      <c r="B350" s="365" t="s">
        <v>2608</v>
      </c>
      <c r="C350" s="366" t="s">
        <v>688</v>
      </c>
      <c r="D350" s="383"/>
      <c r="E350" s="398">
        <v>0</v>
      </c>
      <c r="F350" s="398"/>
      <c r="G350" s="398"/>
      <c r="H350" s="398">
        <v>0</v>
      </c>
    </row>
    <row r="351" spans="1:8" ht="24">
      <c r="A351" s="365" t="s">
        <v>1978</v>
      </c>
      <c r="B351" s="365" t="s">
        <v>2609</v>
      </c>
      <c r="C351" s="366" t="s">
        <v>689</v>
      </c>
      <c r="D351" s="383"/>
      <c r="E351" s="398">
        <v>0</v>
      </c>
      <c r="F351" s="398"/>
      <c r="G351" s="398"/>
      <c r="H351" s="398">
        <v>0</v>
      </c>
    </row>
    <row r="352" spans="1:8" ht="36">
      <c r="A352" s="365" t="s">
        <v>1978</v>
      </c>
      <c r="B352" s="365" t="s">
        <v>2610</v>
      </c>
      <c r="C352" s="366" t="s">
        <v>2611</v>
      </c>
      <c r="D352" s="383"/>
      <c r="E352" s="398">
        <v>0</v>
      </c>
      <c r="F352" s="398"/>
      <c r="G352" s="398"/>
      <c r="H352" s="398">
        <v>0</v>
      </c>
    </row>
    <row r="353" spans="1:8" ht="51">
      <c r="A353" s="381" t="s">
        <v>1975</v>
      </c>
      <c r="B353" s="362" t="s">
        <v>690</v>
      </c>
      <c r="C353" s="362" t="s">
        <v>2612</v>
      </c>
      <c r="D353" s="382" t="s">
        <v>1253</v>
      </c>
      <c r="E353" s="395"/>
      <c r="F353" s="395"/>
      <c r="G353" s="395"/>
      <c r="H353" s="395"/>
    </row>
    <row r="354" spans="1:8" ht="24">
      <c r="A354" s="365" t="s">
        <v>1978</v>
      </c>
      <c r="B354" s="365" t="s">
        <v>2613</v>
      </c>
      <c r="C354" s="366" t="s">
        <v>2614</v>
      </c>
      <c r="D354" s="383" t="s">
        <v>1253</v>
      </c>
      <c r="E354" s="398">
        <v>0</v>
      </c>
      <c r="F354" s="398"/>
      <c r="G354" s="398"/>
      <c r="H354" s="398">
        <v>0</v>
      </c>
    </row>
    <row r="355" spans="1:8" ht="36">
      <c r="A355" s="365" t="s">
        <v>1978</v>
      </c>
      <c r="B355" s="365" t="s">
        <v>2615</v>
      </c>
      <c r="C355" s="366" t="s">
        <v>2616</v>
      </c>
      <c r="D355" s="383" t="s">
        <v>1253</v>
      </c>
      <c r="E355" s="398">
        <v>0</v>
      </c>
      <c r="F355" s="398"/>
      <c r="G355" s="398"/>
      <c r="H355" s="398">
        <v>0</v>
      </c>
    </row>
    <row r="356" spans="1:8" ht="24">
      <c r="A356" s="365" t="s">
        <v>1978</v>
      </c>
      <c r="B356" s="365" t="s">
        <v>2617</v>
      </c>
      <c r="C356" s="366" t="s">
        <v>2618</v>
      </c>
      <c r="D356" s="383" t="s">
        <v>1253</v>
      </c>
      <c r="E356" s="398">
        <v>0</v>
      </c>
      <c r="F356" s="398"/>
      <c r="G356" s="398"/>
      <c r="H356" s="398">
        <v>0</v>
      </c>
    </row>
    <row r="357" spans="1:8" ht="36">
      <c r="A357" s="365" t="s">
        <v>1978</v>
      </c>
      <c r="B357" s="365" t="s">
        <v>2619</v>
      </c>
      <c r="C357" s="366" t="s">
        <v>2620</v>
      </c>
      <c r="D357" s="383" t="s">
        <v>1253</v>
      </c>
      <c r="E357" s="398">
        <v>0</v>
      </c>
      <c r="F357" s="398"/>
      <c r="G357" s="398"/>
      <c r="H357" s="398">
        <v>0</v>
      </c>
    </row>
    <row r="358" spans="1:8" ht="25.5">
      <c r="A358" s="381" t="s">
        <v>1975</v>
      </c>
      <c r="B358" s="362" t="s">
        <v>691</v>
      </c>
      <c r="C358" s="362" t="s">
        <v>2621</v>
      </c>
      <c r="D358" s="382"/>
      <c r="E358" s="395"/>
      <c r="F358" s="395"/>
      <c r="G358" s="395"/>
      <c r="H358" s="395"/>
    </row>
    <row r="359" spans="1:8" ht="24">
      <c r="A359" s="365" t="s">
        <v>1978</v>
      </c>
      <c r="B359" s="365" t="s">
        <v>2622</v>
      </c>
      <c r="C359" s="366" t="s">
        <v>692</v>
      </c>
      <c r="D359" s="383"/>
      <c r="E359" s="398">
        <v>0</v>
      </c>
      <c r="F359" s="398"/>
      <c r="G359" s="398"/>
      <c r="H359" s="398">
        <v>0</v>
      </c>
    </row>
    <row r="360" spans="1:8" ht="24">
      <c r="A360" s="365" t="s">
        <v>1978</v>
      </c>
      <c r="B360" s="365" t="s">
        <v>2623</v>
      </c>
      <c r="C360" s="366" t="s">
        <v>2624</v>
      </c>
      <c r="D360" s="383"/>
      <c r="E360" s="398">
        <v>0</v>
      </c>
      <c r="F360" s="398"/>
      <c r="G360" s="398"/>
      <c r="H360" s="398">
        <v>0</v>
      </c>
    </row>
    <row r="361" spans="1:8" ht="24">
      <c r="A361" s="365" t="s">
        <v>1978</v>
      </c>
      <c r="B361" s="365" t="s">
        <v>2625</v>
      </c>
      <c r="C361" s="366" t="s">
        <v>2626</v>
      </c>
      <c r="D361" s="383"/>
      <c r="E361" s="398">
        <v>0</v>
      </c>
      <c r="F361" s="398"/>
      <c r="G361" s="398"/>
      <c r="H361" s="398">
        <v>0</v>
      </c>
    </row>
    <row r="362" spans="1:8" ht="24">
      <c r="A362" s="365" t="s">
        <v>1978</v>
      </c>
      <c r="B362" s="365" t="s">
        <v>2627</v>
      </c>
      <c r="C362" s="366" t="s">
        <v>693</v>
      </c>
      <c r="D362" s="383"/>
      <c r="E362" s="398">
        <v>0</v>
      </c>
      <c r="F362" s="398"/>
      <c r="G362" s="398"/>
      <c r="H362" s="398">
        <v>0</v>
      </c>
    </row>
    <row r="363" spans="1:8" ht="24">
      <c r="A363" s="365" t="s">
        <v>1978</v>
      </c>
      <c r="B363" s="365" t="s">
        <v>2628</v>
      </c>
      <c r="C363" s="366" t="s">
        <v>694</v>
      </c>
      <c r="D363" s="383"/>
      <c r="E363" s="398">
        <v>0</v>
      </c>
      <c r="F363" s="398"/>
      <c r="G363" s="398"/>
      <c r="H363" s="398">
        <v>0</v>
      </c>
    </row>
    <row r="364" spans="1:8" ht="24">
      <c r="A364" s="365" t="s">
        <v>1978</v>
      </c>
      <c r="B364" s="365" t="s">
        <v>2629</v>
      </c>
      <c r="C364" s="366" t="s">
        <v>695</v>
      </c>
      <c r="D364" s="383"/>
      <c r="E364" s="398">
        <v>0</v>
      </c>
      <c r="F364" s="398"/>
      <c r="G364" s="398"/>
      <c r="H364" s="398">
        <v>0</v>
      </c>
    </row>
    <row r="365" spans="1:8" ht="24">
      <c r="A365" s="365" t="s">
        <v>1978</v>
      </c>
      <c r="B365" s="365" t="s">
        <v>2630</v>
      </c>
      <c r="C365" s="366" t="s">
        <v>2631</v>
      </c>
      <c r="D365" s="383"/>
      <c r="E365" s="398">
        <v>0</v>
      </c>
      <c r="F365" s="398"/>
      <c r="G365" s="398"/>
      <c r="H365" s="398">
        <v>0</v>
      </c>
    </row>
    <row r="366" spans="1:8">
      <c r="A366" s="365" t="s">
        <v>1978</v>
      </c>
      <c r="B366" s="365" t="s">
        <v>2632</v>
      </c>
      <c r="C366" s="366" t="s">
        <v>696</v>
      </c>
      <c r="D366" s="383"/>
      <c r="E366" s="398">
        <v>0</v>
      </c>
      <c r="F366" s="398"/>
      <c r="G366" s="398"/>
      <c r="H366" s="398">
        <v>0</v>
      </c>
    </row>
    <row r="367" spans="1:8">
      <c r="A367" s="365" t="s">
        <v>1978</v>
      </c>
      <c r="B367" s="365" t="s">
        <v>2633</v>
      </c>
      <c r="C367" s="366" t="s">
        <v>697</v>
      </c>
      <c r="D367" s="383"/>
      <c r="E367" s="398">
        <v>0</v>
      </c>
      <c r="F367" s="398"/>
      <c r="G367" s="398"/>
      <c r="H367" s="398">
        <v>0</v>
      </c>
    </row>
    <row r="368" spans="1:8" ht="24">
      <c r="A368" s="365" t="s">
        <v>1978</v>
      </c>
      <c r="B368" s="365" t="s">
        <v>2634</v>
      </c>
      <c r="C368" s="366" t="s">
        <v>2635</v>
      </c>
      <c r="D368" s="383"/>
      <c r="E368" s="398">
        <v>10000</v>
      </c>
      <c r="F368" s="398"/>
      <c r="G368" s="398"/>
      <c r="H368" s="398">
        <v>18133.93</v>
      </c>
    </row>
    <row r="369" spans="1:8" ht="24">
      <c r="A369" s="365" t="s">
        <v>1978</v>
      </c>
      <c r="B369" s="365" t="s">
        <v>2636</v>
      </c>
      <c r="C369" s="366" t="s">
        <v>2637</v>
      </c>
      <c r="D369" s="383"/>
      <c r="E369" s="398">
        <v>2000</v>
      </c>
      <c r="F369" s="398"/>
      <c r="G369" s="398"/>
      <c r="H369" s="398">
        <v>4315.8900000000003</v>
      </c>
    </row>
    <row r="370" spans="1:8" ht="38.25">
      <c r="A370" s="381" t="s">
        <v>1975</v>
      </c>
      <c r="B370" s="362" t="s">
        <v>698</v>
      </c>
      <c r="C370" s="362" t="s">
        <v>2638</v>
      </c>
      <c r="D370" s="382" t="s">
        <v>1253</v>
      </c>
      <c r="E370" s="395"/>
      <c r="F370" s="395"/>
      <c r="G370" s="395"/>
      <c r="H370" s="395"/>
    </row>
    <row r="371" spans="1:8" ht="24">
      <c r="A371" s="365" t="s">
        <v>1978</v>
      </c>
      <c r="B371" s="365" t="s">
        <v>2639</v>
      </c>
      <c r="C371" s="366" t="s">
        <v>2640</v>
      </c>
      <c r="D371" s="383" t="s">
        <v>1253</v>
      </c>
      <c r="E371" s="398">
        <v>0</v>
      </c>
      <c r="F371" s="398"/>
      <c r="G371" s="398"/>
      <c r="H371" s="398">
        <v>0</v>
      </c>
    </row>
    <row r="372" spans="1:8" ht="24">
      <c r="A372" s="365" t="s">
        <v>1978</v>
      </c>
      <c r="B372" s="365" t="s">
        <v>2641</v>
      </c>
      <c r="C372" s="366" t="s">
        <v>2642</v>
      </c>
      <c r="D372" s="383" t="s">
        <v>1253</v>
      </c>
      <c r="E372" s="398">
        <v>0</v>
      </c>
      <c r="F372" s="398"/>
      <c r="G372" s="398"/>
      <c r="H372" s="398">
        <v>0</v>
      </c>
    </row>
    <row r="373" spans="1:8" ht="24">
      <c r="A373" s="365" t="s">
        <v>1978</v>
      </c>
      <c r="B373" s="365" t="s">
        <v>2643</v>
      </c>
      <c r="C373" s="366" t="s">
        <v>2644</v>
      </c>
      <c r="D373" s="383" t="s">
        <v>1253</v>
      </c>
      <c r="E373" s="398">
        <v>0</v>
      </c>
      <c r="F373" s="398"/>
      <c r="G373" s="398"/>
      <c r="H373" s="398">
        <v>0</v>
      </c>
    </row>
    <row r="374" spans="1:8" ht="24">
      <c r="A374" s="365" t="s">
        <v>1978</v>
      </c>
      <c r="B374" s="365" t="s">
        <v>2645</v>
      </c>
      <c r="C374" s="366" t="s">
        <v>2646</v>
      </c>
      <c r="D374" s="383" t="s">
        <v>1253</v>
      </c>
      <c r="E374" s="398">
        <v>0</v>
      </c>
      <c r="F374" s="398"/>
      <c r="G374" s="398"/>
      <c r="H374" s="398">
        <v>0</v>
      </c>
    </row>
    <row r="375" spans="1:8" ht="24">
      <c r="A375" s="365" t="s">
        <v>1978</v>
      </c>
      <c r="B375" s="365" t="s">
        <v>2647</v>
      </c>
      <c r="C375" s="366" t="s">
        <v>2648</v>
      </c>
      <c r="D375" s="383" t="s">
        <v>1253</v>
      </c>
      <c r="E375" s="398">
        <v>0</v>
      </c>
      <c r="F375" s="398"/>
      <c r="G375" s="398"/>
      <c r="H375" s="398">
        <v>0</v>
      </c>
    </row>
    <row r="376" spans="1:8" ht="24">
      <c r="A376" s="365" t="s">
        <v>1978</v>
      </c>
      <c r="B376" s="365" t="s">
        <v>2649</v>
      </c>
      <c r="C376" s="366" t="s">
        <v>2650</v>
      </c>
      <c r="D376" s="383" t="s">
        <v>1253</v>
      </c>
      <c r="E376" s="398">
        <v>0</v>
      </c>
      <c r="F376" s="398"/>
      <c r="G376" s="398"/>
      <c r="H376" s="398">
        <v>0</v>
      </c>
    </row>
    <row r="377" spans="1:8" ht="24">
      <c r="A377" s="365" t="s">
        <v>1978</v>
      </c>
      <c r="B377" s="365" t="s">
        <v>2651</v>
      </c>
      <c r="C377" s="366" t="s">
        <v>2652</v>
      </c>
      <c r="D377" s="383" t="s">
        <v>1253</v>
      </c>
      <c r="E377" s="398">
        <v>0</v>
      </c>
      <c r="F377" s="398"/>
      <c r="G377" s="398"/>
      <c r="H377" s="398">
        <v>0</v>
      </c>
    </row>
    <row r="378" spans="1:8" ht="36">
      <c r="A378" s="365" t="s">
        <v>1978</v>
      </c>
      <c r="B378" s="365" t="s">
        <v>2653</v>
      </c>
      <c r="C378" s="366" t="s">
        <v>2654</v>
      </c>
      <c r="D378" s="383" t="s">
        <v>1253</v>
      </c>
      <c r="E378" s="398">
        <v>0</v>
      </c>
      <c r="F378" s="398"/>
      <c r="G378" s="398"/>
      <c r="H378" s="398">
        <v>0</v>
      </c>
    </row>
    <row r="379" spans="1:8" ht="36">
      <c r="A379" s="365" t="s">
        <v>1978</v>
      </c>
      <c r="B379" s="365" t="s">
        <v>2655</v>
      </c>
      <c r="C379" s="366" t="s">
        <v>2656</v>
      </c>
      <c r="D379" s="383" t="s">
        <v>1253</v>
      </c>
      <c r="E379" s="398">
        <v>0</v>
      </c>
      <c r="F379" s="398"/>
      <c r="G379" s="398"/>
      <c r="H379" s="398">
        <v>0</v>
      </c>
    </row>
    <row r="380" spans="1:8">
      <c r="A380" s="381" t="s">
        <v>1973</v>
      </c>
      <c r="B380" s="362" t="s">
        <v>699</v>
      </c>
      <c r="C380" s="362" t="s">
        <v>2657</v>
      </c>
      <c r="D380" s="382"/>
      <c r="E380" s="395"/>
      <c r="F380" s="395"/>
      <c r="G380" s="395"/>
      <c r="H380" s="395"/>
    </row>
    <row r="381" spans="1:8">
      <c r="A381" s="381" t="s">
        <v>1975</v>
      </c>
      <c r="B381" s="362" t="s">
        <v>701</v>
      </c>
      <c r="C381" s="362" t="s">
        <v>2658</v>
      </c>
      <c r="D381" s="382"/>
      <c r="E381" s="395"/>
      <c r="F381" s="395"/>
      <c r="G381" s="395"/>
      <c r="H381" s="395"/>
    </row>
    <row r="382" spans="1:8">
      <c r="A382" s="365" t="s">
        <v>1978</v>
      </c>
      <c r="B382" s="365" t="s">
        <v>2659</v>
      </c>
      <c r="C382" s="366" t="s">
        <v>700</v>
      </c>
      <c r="D382" s="383"/>
      <c r="E382" s="398">
        <v>1975800</v>
      </c>
      <c r="F382" s="398"/>
      <c r="G382" s="398"/>
      <c r="H382" s="398">
        <v>2265955.29</v>
      </c>
    </row>
    <row r="383" spans="1:8">
      <c r="A383" s="381" t="s">
        <v>1975</v>
      </c>
      <c r="B383" s="362" t="s">
        <v>703</v>
      </c>
      <c r="C383" s="362" t="s">
        <v>2660</v>
      </c>
      <c r="D383" s="382"/>
      <c r="E383" s="395"/>
      <c r="F383" s="395"/>
      <c r="G383" s="395"/>
      <c r="H383" s="395"/>
    </row>
    <row r="384" spans="1:8">
      <c r="A384" s="365" t="s">
        <v>1978</v>
      </c>
      <c r="B384" s="365" t="s">
        <v>2661</v>
      </c>
      <c r="C384" s="366" t="s">
        <v>702</v>
      </c>
      <c r="D384" s="383"/>
      <c r="E384" s="398">
        <v>0</v>
      </c>
      <c r="F384" s="398"/>
      <c r="G384" s="398"/>
      <c r="H384" s="398">
        <v>0</v>
      </c>
    </row>
    <row r="385" spans="1:8" ht="25.5">
      <c r="A385" s="381" t="s">
        <v>1975</v>
      </c>
      <c r="B385" s="362" t="s">
        <v>705</v>
      </c>
      <c r="C385" s="362" t="s">
        <v>2662</v>
      </c>
      <c r="D385" s="382"/>
      <c r="E385" s="395"/>
      <c r="F385" s="395"/>
      <c r="G385" s="395"/>
      <c r="H385" s="395"/>
    </row>
    <row r="386" spans="1:8" ht="24">
      <c r="A386" s="365" t="s">
        <v>1978</v>
      </c>
      <c r="B386" s="365" t="s">
        <v>2663</v>
      </c>
      <c r="C386" s="366" t="s">
        <v>704</v>
      </c>
      <c r="D386" s="383"/>
      <c r="E386" s="398">
        <v>0</v>
      </c>
      <c r="F386" s="398"/>
      <c r="G386" s="398"/>
      <c r="H386" s="398">
        <v>0</v>
      </c>
    </row>
    <row r="387" spans="1:8">
      <c r="A387" s="381" t="s">
        <v>1975</v>
      </c>
      <c r="B387" s="362" t="s">
        <v>707</v>
      </c>
      <c r="C387" s="362" t="s">
        <v>2664</v>
      </c>
      <c r="D387" s="382"/>
      <c r="E387" s="395"/>
      <c r="F387" s="395"/>
      <c r="G387" s="395"/>
      <c r="H387" s="395"/>
    </row>
    <row r="388" spans="1:8">
      <c r="A388" s="365" t="s">
        <v>1978</v>
      </c>
      <c r="B388" s="365" t="s">
        <v>2665</v>
      </c>
      <c r="C388" s="366" t="s">
        <v>706</v>
      </c>
      <c r="D388" s="383"/>
      <c r="E388" s="398">
        <v>0</v>
      </c>
      <c r="F388" s="398"/>
      <c r="G388" s="398"/>
      <c r="H388" s="398">
        <v>0</v>
      </c>
    </row>
    <row r="389" spans="1:8">
      <c r="A389" s="381" t="s">
        <v>1975</v>
      </c>
      <c r="B389" s="362" t="s">
        <v>709</v>
      </c>
      <c r="C389" s="362" t="s">
        <v>2666</v>
      </c>
      <c r="D389" s="382"/>
      <c r="E389" s="395"/>
      <c r="F389" s="395"/>
      <c r="G389" s="395"/>
      <c r="H389" s="395"/>
    </row>
    <row r="390" spans="1:8">
      <c r="A390" s="365" t="s">
        <v>1978</v>
      </c>
      <c r="B390" s="365" t="s">
        <v>2667</v>
      </c>
      <c r="C390" s="366" t="s">
        <v>710</v>
      </c>
      <c r="D390" s="383"/>
      <c r="E390" s="398">
        <v>0</v>
      </c>
      <c r="F390" s="398"/>
      <c r="G390" s="398"/>
      <c r="H390" s="398">
        <v>0</v>
      </c>
    </row>
    <row r="391" spans="1:8">
      <c r="A391" s="365" t="s">
        <v>1978</v>
      </c>
      <c r="B391" s="365" t="s">
        <v>2668</v>
      </c>
      <c r="C391" s="366" t="s">
        <v>711</v>
      </c>
      <c r="D391" s="383"/>
      <c r="E391" s="398">
        <v>0</v>
      </c>
      <c r="F391" s="398"/>
      <c r="G391" s="398"/>
      <c r="H391" s="398">
        <v>0</v>
      </c>
    </row>
    <row r="392" spans="1:8">
      <c r="A392" s="365" t="s">
        <v>1978</v>
      </c>
      <c r="B392" s="365" t="s">
        <v>2669</v>
      </c>
      <c r="C392" s="366" t="s">
        <v>712</v>
      </c>
      <c r="D392" s="383"/>
      <c r="E392" s="398">
        <v>0</v>
      </c>
      <c r="F392" s="398"/>
      <c r="G392" s="398"/>
      <c r="H392" s="398">
        <v>0</v>
      </c>
    </row>
    <row r="393" spans="1:8">
      <c r="A393" s="365" t="s">
        <v>1978</v>
      </c>
      <c r="B393" s="365" t="s">
        <v>2670</v>
      </c>
      <c r="C393" s="366" t="s">
        <v>713</v>
      </c>
      <c r="D393" s="383"/>
      <c r="E393" s="398">
        <v>0</v>
      </c>
      <c r="F393" s="398"/>
      <c r="G393" s="398"/>
      <c r="H393" s="398">
        <v>0</v>
      </c>
    </row>
    <row r="394" spans="1:8">
      <c r="A394" s="365" t="s">
        <v>1978</v>
      </c>
      <c r="B394" s="365" t="s">
        <v>2671</v>
      </c>
      <c r="C394" s="366" t="s">
        <v>714</v>
      </c>
      <c r="D394" s="383"/>
      <c r="E394" s="398">
        <v>0</v>
      </c>
      <c r="F394" s="398"/>
      <c r="G394" s="398"/>
      <c r="H394" s="398">
        <v>0</v>
      </c>
    </row>
    <row r="395" spans="1:8">
      <c r="A395" s="365" t="s">
        <v>1978</v>
      </c>
      <c r="B395" s="365" t="s">
        <v>2672</v>
      </c>
      <c r="C395" s="366" t="s">
        <v>715</v>
      </c>
      <c r="D395" s="383"/>
      <c r="E395" s="398">
        <v>0</v>
      </c>
      <c r="F395" s="398"/>
      <c r="G395" s="398"/>
      <c r="H395" s="398">
        <v>0</v>
      </c>
    </row>
    <row r="396" spans="1:8">
      <c r="A396" s="365" t="s">
        <v>1978</v>
      </c>
      <c r="B396" s="365" t="s">
        <v>2673</v>
      </c>
      <c r="C396" s="366" t="s">
        <v>716</v>
      </c>
      <c r="D396" s="383"/>
      <c r="E396" s="398">
        <v>8300</v>
      </c>
      <c r="F396" s="398"/>
      <c r="G396" s="398"/>
      <c r="H396" s="398">
        <v>8300</v>
      </c>
    </row>
    <row r="397" spans="1:8">
      <c r="A397" s="365" t="s">
        <v>1978</v>
      </c>
      <c r="B397" s="365" t="s">
        <v>2674</v>
      </c>
      <c r="C397" s="366" t="s">
        <v>717</v>
      </c>
      <c r="D397" s="383"/>
      <c r="E397" s="398">
        <v>100000</v>
      </c>
      <c r="F397" s="398"/>
      <c r="G397" s="398"/>
      <c r="H397" s="398">
        <v>100000</v>
      </c>
    </row>
    <row r="398" spans="1:8">
      <c r="A398" s="365" t="s">
        <v>1978</v>
      </c>
      <c r="B398" s="365" t="s">
        <v>2675</v>
      </c>
      <c r="C398" s="366" t="s">
        <v>718</v>
      </c>
      <c r="D398" s="383"/>
      <c r="E398" s="398">
        <v>0</v>
      </c>
      <c r="F398" s="398"/>
      <c r="G398" s="398"/>
      <c r="H398" s="398">
        <v>0</v>
      </c>
    </row>
    <row r="399" spans="1:8">
      <c r="A399" s="365" t="s">
        <v>1978</v>
      </c>
      <c r="B399" s="365" t="s">
        <v>2676</v>
      </c>
      <c r="C399" s="366" t="s">
        <v>708</v>
      </c>
      <c r="D399" s="383"/>
      <c r="E399" s="398">
        <v>0</v>
      </c>
      <c r="F399" s="398"/>
      <c r="G399" s="398"/>
      <c r="H399" s="398">
        <v>0</v>
      </c>
    </row>
    <row r="400" spans="1:8" ht="25.5">
      <c r="A400" s="381" t="s">
        <v>1975</v>
      </c>
      <c r="B400" s="362" t="s">
        <v>719</v>
      </c>
      <c r="C400" s="362" t="s">
        <v>2677</v>
      </c>
      <c r="D400" s="382" t="s">
        <v>1253</v>
      </c>
      <c r="E400" s="395"/>
      <c r="F400" s="395"/>
      <c r="G400" s="395"/>
      <c r="H400" s="395"/>
    </row>
    <row r="401" spans="1:8">
      <c r="A401" s="365" t="s">
        <v>1978</v>
      </c>
      <c r="B401" s="365" t="s">
        <v>2678</v>
      </c>
      <c r="C401" s="366" t="s">
        <v>720</v>
      </c>
      <c r="D401" s="383" t="s">
        <v>1253</v>
      </c>
      <c r="E401" s="398">
        <v>0</v>
      </c>
      <c r="F401" s="398"/>
      <c r="G401" s="398"/>
      <c r="H401" s="398">
        <v>0</v>
      </c>
    </row>
    <row r="402" spans="1:8" ht="24">
      <c r="A402" s="365" t="s">
        <v>1978</v>
      </c>
      <c r="B402" s="365" t="s">
        <v>2679</v>
      </c>
      <c r="C402" s="366" t="s">
        <v>721</v>
      </c>
      <c r="D402" s="383" t="s">
        <v>1253</v>
      </c>
      <c r="E402" s="398">
        <v>727113</v>
      </c>
      <c r="F402" s="398"/>
      <c r="G402" s="398"/>
      <c r="H402" s="398">
        <v>727281</v>
      </c>
    </row>
    <row r="403" spans="1:8">
      <c r="A403" s="381" t="s">
        <v>1975</v>
      </c>
      <c r="B403" s="362" t="s">
        <v>723</v>
      </c>
      <c r="C403" s="362" t="s">
        <v>1526</v>
      </c>
      <c r="D403" s="382" t="s">
        <v>1253</v>
      </c>
      <c r="E403" s="395"/>
      <c r="F403" s="395"/>
      <c r="G403" s="395"/>
      <c r="H403" s="395"/>
    </row>
    <row r="404" spans="1:8">
      <c r="A404" s="365" t="s">
        <v>1978</v>
      </c>
      <c r="B404" s="365" t="s">
        <v>2680</v>
      </c>
      <c r="C404" s="366" t="s">
        <v>722</v>
      </c>
      <c r="D404" s="383" t="s">
        <v>1253</v>
      </c>
      <c r="E404" s="398">
        <v>0</v>
      </c>
      <c r="F404" s="398"/>
      <c r="G404" s="398"/>
      <c r="H404" s="398">
        <v>0</v>
      </c>
    </row>
    <row r="405" spans="1:8" ht="25.5">
      <c r="A405" s="381" t="s">
        <v>1973</v>
      </c>
      <c r="B405" s="362" t="s">
        <v>724</v>
      </c>
      <c r="C405" s="362" t="s">
        <v>2681</v>
      </c>
      <c r="D405" s="382"/>
      <c r="E405" s="395"/>
      <c r="F405" s="395"/>
      <c r="G405" s="395"/>
      <c r="H405" s="395"/>
    </row>
    <row r="406" spans="1:8" ht="25.5">
      <c r="A406" s="381" t="s">
        <v>1975</v>
      </c>
      <c r="B406" s="362" t="s">
        <v>726</v>
      </c>
      <c r="C406" s="362" t="s">
        <v>2682</v>
      </c>
      <c r="D406" s="382" t="s">
        <v>1253</v>
      </c>
      <c r="E406" s="395"/>
      <c r="F406" s="395"/>
      <c r="G406" s="395"/>
      <c r="H406" s="395"/>
    </row>
    <row r="407" spans="1:8" ht="24">
      <c r="A407" s="365" t="s">
        <v>1978</v>
      </c>
      <c r="B407" s="365" t="s">
        <v>2683</v>
      </c>
      <c r="C407" s="366" t="s">
        <v>725</v>
      </c>
      <c r="D407" s="383" t="s">
        <v>1253</v>
      </c>
      <c r="E407" s="398">
        <v>18063</v>
      </c>
      <c r="F407" s="398"/>
      <c r="G407" s="398"/>
      <c r="H407" s="398">
        <v>18063</v>
      </c>
    </row>
    <row r="408" spans="1:8" ht="25.5">
      <c r="A408" s="381" t="s">
        <v>1975</v>
      </c>
      <c r="B408" s="362" t="s">
        <v>728</v>
      </c>
      <c r="C408" s="362" t="s">
        <v>2684</v>
      </c>
      <c r="D408" s="382"/>
      <c r="E408" s="395"/>
      <c r="F408" s="395"/>
      <c r="G408" s="395"/>
      <c r="H408" s="395"/>
    </row>
    <row r="409" spans="1:8" ht="24">
      <c r="A409" s="365" t="s">
        <v>1978</v>
      </c>
      <c r="B409" s="365" t="s">
        <v>2685</v>
      </c>
      <c r="C409" s="366" t="s">
        <v>727</v>
      </c>
      <c r="D409" s="383"/>
      <c r="E409" s="398">
        <v>0</v>
      </c>
      <c r="F409" s="398"/>
      <c r="G409" s="398"/>
      <c r="H409" s="398">
        <v>0</v>
      </c>
    </row>
    <row r="410" spans="1:8" ht="25.5">
      <c r="A410" s="381" t="s">
        <v>1975</v>
      </c>
      <c r="B410" s="362" t="s">
        <v>729</v>
      </c>
      <c r="C410" s="362" t="s">
        <v>2686</v>
      </c>
      <c r="D410" s="382"/>
      <c r="E410" s="395"/>
      <c r="F410" s="395"/>
      <c r="G410" s="395"/>
      <c r="H410" s="395"/>
    </row>
    <row r="411" spans="1:8" ht="25.5">
      <c r="A411" s="381" t="s">
        <v>1978</v>
      </c>
      <c r="B411" s="362" t="s">
        <v>731</v>
      </c>
      <c r="C411" s="362" t="s">
        <v>1531</v>
      </c>
      <c r="D411" s="382"/>
      <c r="E411" s="395"/>
      <c r="F411" s="395"/>
      <c r="G411" s="395"/>
      <c r="H411" s="395"/>
    </row>
    <row r="412" spans="1:8" ht="24">
      <c r="A412" s="365" t="s">
        <v>2094</v>
      </c>
      <c r="B412" s="365" t="s">
        <v>2687</v>
      </c>
      <c r="C412" s="366" t="s">
        <v>730</v>
      </c>
      <c r="D412" s="383"/>
      <c r="E412" s="398">
        <v>0</v>
      </c>
      <c r="F412" s="398"/>
      <c r="G412" s="398"/>
      <c r="H412" s="398">
        <v>0</v>
      </c>
    </row>
    <row r="413" spans="1:8" ht="25.5">
      <c r="A413" s="381" t="s">
        <v>1978</v>
      </c>
      <c r="B413" s="362" t="s">
        <v>732</v>
      </c>
      <c r="C413" s="362" t="s">
        <v>1532</v>
      </c>
      <c r="D413" s="382"/>
      <c r="E413" s="395"/>
      <c r="F413" s="395"/>
      <c r="G413" s="395"/>
      <c r="H413" s="395"/>
    </row>
    <row r="414" spans="1:8" ht="24">
      <c r="A414" s="365" t="s">
        <v>2094</v>
      </c>
      <c r="B414" s="365" t="s">
        <v>2688</v>
      </c>
      <c r="C414" s="366" t="s">
        <v>733</v>
      </c>
      <c r="D414" s="383"/>
      <c r="E414" s="398">
        <v>100800</v>
      </c>
      <c r="F414" s="398"/>
      <c r="G414" s="398"/>
      <c r="H414" s="398">
        <v>192500</v>
      </c>
    </row>
    <row r="415" spans="1:8">
      <c r="A415" s="365">
        <v>8</v>
      </c>
      <c r="B415" s="365" t="s">
        <v>2689</v>
      </c>
      <c r="C415" s="366" t="s">
        <v>734</v>
      </c>
      <c r="D415" s="383"/>
      <c r="E415" s="398">
        <v>0</v>
      </c>
      <c r="F415" s="398"/>
      <c r="G415" s="398"/>
      <c r="H415" s="398">
        <v>0</v>
      </c>
    </row>
    <row r="416" spans="1:8" ht="24">
      <c r="A416" s="365">
        <v>8</v>
      </c>
      <c r="B416" s="365" t="s">
        <v>2690</v>
      </c>
      <c r="C416" s="366" t="s">
        <v>735</v>
      </c>
      <c r="D416" s="383"/>
      <c r="E416" s="398">
        <v>0</v>
      </c>
      <c r="F416" s="398"/>
      <c r="G416" s="398"/>
      <c r="H416" s="398">
        <v>0</v>
      </c>
    </row>
    <row r="417" spans="1:8" ht="25.5">
      <c r="A417" s="381">
        <v>7</v>
      </c>
      <c r="B417" s="362" t="s">
        <v>736</v>
      </c>
      <c r="C417" s="362" t="s">
        <v>2691</v>
      </c>
      <c r="D417" s="382"/>
      <c r="E417" s="395"/>
      <c r="F417" s="395"/>
      <c r="G417" s="395"/>
      <c r="H417" s="395"/>
    </row>
    <row r="418" spans="1:8" ht="24">
      <c r="A418" s="365">
        <v>8</v>
      </c>
      <c r="B418" s="365" t="s">
        <v>2692</v>
      </c>
      <c r="C418" s="366" t="s">
        <v>737</v>
      </c>
      <c r="D418" s="383"/>
      <c r="E418" s="398">
        <v>0</v>
      </c>
      <c r="F418" s="398"/>
      <c r="G418" s="398"/>
      <c r="H418" s="398">
        <v>0</v>
      </c>
    </row>
    <row r="419" spans="1:8">
      <c r="A419" s="365">
        <v>8</v>
      </c>
      <c r="B419" s="365" t="s">
        <v>2693</v>
      </c>
      <c r="C419" s="366" t="s">
        <v>738</v>
      </c>
      <c r="D419" s="383"/>
      <c r="E419" s="398">
        <v>0</v>
      </c>
      <c r="F419" s="398"/>
      <c r="G419" s="398"/>
      <c r="H419" s="398">
        <v>0</v>
      </c>
    </row>
    <row r="420" spans="1:8">
      <c r="A420" s="365">
        <v>8</v>
      </c>
      <c r="B420" s="365" t="s">
        <v>2694</v>
      </c>
      <c r="C420" s="366" t="s">
        <v>739</v>
      </c>
      <c r="D420" s="383"/>
      <c r="E420" s="398">
        <v>0</v>
      </c>
      <c r="F420" s="398"/>
      <c r="G420" s="398"/>
      <c r="H420" s="398">
        <v>0</v>
      </c>
    </row>
    <row r="421" spans="1:8">
      <c r="A421" s="365">
        <v>8</v>
      </c>
      <c r="B421" s="365" t="s">
        <v>2695</v>
      </c>
      <c r="C421" s="366" t="s">
        <v>740</v>
      </c>
      <c r="D421" s="383"/>
      <c r="E421" s="398">
        <v>0</v>
      </c>
      <c r="F421" s="398"/>
      <c r="G421" s="398"/>
      <c r="H421" s="398">
        <v>0</v>
      </c>
    </row>
    <row r="422" spans="1:8" ht="25.5">
      <c r="A422" s="381" t="s">
        <v>1978</v>
      </c>
      <c r="B422" s="362" t="s">
        <v>741</v>
      </c>
      <c r="C422" s="362" t="s">
        <v>2696</v>
      </c>
      <c r="D422" s="382"/>
      <c r="E422" s="395"/>
      <c r="F422" s="395"/>
      <c r="G422" s="395"/>
      <c r="H422" s="395"/>
    </row>
    <row r="423" spans="1:8">
      <c r="A423" s="365">
        <v>8</v>
      </c>
      <c r="B423" s="365" t="s">
        <v>2697</v>
      </c>
      <c r="C423" s="366" t="s">
        <v>2698</v>
      </c>
      <c r="D423" s="383"/>
      <c r="E423" s="398">
        <v>0</v>
      </c>
      <c r="F423" s="398"/>
      <c r="G423" s="398"/>
      <c r="H423" s="398">
        <v>0</v>
      </c>
    </row>
    <row r="424" spans="1:8">
      <c r="A424" s="365">
        <v>8</v>
      </c>
      <c r="B424" s="365" t="s">
        <v>2699</v>
      </c>
      <c r="C424" s="366" t="s">
        <v>1956</v>
      </c>
      <c r="D424" s="383"/>
      <c r="E424" s="398">
        <v>0</v>
      </c>
      <c r="F424" s="398"/>
      <c r="G424" s="398"/>
      <c r="H424" s="398">
        <v>0</v>
      </c>
    </row>
    <row r="425" spans="1:8">
      <c r="A425" s="365">
        <v>8</v>
      </c>
      <c r="B425" s="365" t="s">
        <v>2700</v>
      </c>
      <c r="C425" s="366" t="s">
        <v>2701</v>
      </c>
      <c r="D425" s="383"/>
      <c r="E425" s="398">
        <v>0</v>
      </c>
      <c r="F425" s="398"/>
      <c r="G425" s="398"/>
      <c r="H425" s="398">
        <v>0</v>
      </c>
    </row>
    <row r="426" spans="1:8" ht="24">
      <c r="A426" s="365">
        <v>8</v>
      </c>
      <c r="B426" s="365" t="s">
        <v>2702</v>
      </c>
      <c r="C426" s="366" t="s">
        <v>2703</v>
      </c>
      <c r="D426" s="383"/>
      <c r="E426" s="398">
        <v>0</v>
      </c>
      <c r="F426" s="398"/>
      <c r="G426" s="398"/>
      <c r="H426" s="398">
        <v>0</v>
      </c>
    </row>
    <row r="427" spans="1:8">
      <c r="A427" s="365">
        <v>8</v>
      </c>
      <c r="B427" s="365" t="s">
        <v>2704</v>
      </c>
      <c r="C427" s="366" t="s">
        <v>2705</v>
      </c>
      <c r="D427" s="383"/>
      <c r="E427" s="398">
        <v>0</v>
      </c>
      <c r="F427" s="398"/>
      <c r="G427" s="398"/>
      <c r="H427" s="398">
        <v>0</v>
      </c>
    </row>
    <row r="428" spans="1:8">
      <c r="A428" s="365">
        <v>8</v>
      </c>
      <c r="B428" s="365" t="s">
        <v>2706</v>
      </c>
      <c r="C428" s="366" t="s">
        <v>2707</v>
      </c>
      <c r="D428" s="383"/>
      <c r="E428" s="398">
        <v>0</v>
      </c>
      <c r="F428" s="398"/>
      <c r="G428" s="398"/>
      <c r="H428" s="398">
        <v>0</v>
      </c>
    </row>
    <row r="429" spans="1:8">
      <c r="A429" s="381" t="s">
        <v>1978</v>
      </c>
      <c r="B429" s="362" t="s">
        <v>742</v>
      </c>
      <c r="C429" s="362" t="s">
        <v>2708</v>
      </c>
      <c r="D429" s="382"/>
      <c r="E429" s="395"/>
      <c r="F429" s="395"/>
      <c r="G429" s="395"/>
      <c r="H429" s="395"/>
    </row>
    <row r="430" spans="1:8">
      <c r="A430" s="365" t="s">
        <v>2094</v>
      </c>
      <c r="B430" s="365" t="s">
        <v>2709</v>
      </c>
      <c r="C430" s="366" t="s">
        <v>2710</v>
      </c>
      <c r="D430" s="383"/>
      <c r="E430" s="398">
        <v>0</v>
      </c>
      <c r="F430" s="398"/>
      <c r="G430" s="398"/>
      <c r="H430" s="398">
        <v>0</v>
      </c>
    </row>
    <row r="431" spans="1:8" ht="25.5">
      <c r="A431" s="381" t="s">
        <v>1978</v>
      </c>
      <c r="B431" s="362" t="s">
        <v>743</v>
      </c>
      <c r="C431" s="362" t="s">
        <v>2711</v>
      </c>
      <c r="D431" s="382"/>
      <c r="E431" s="395"/>
      <c r="F431" s="395"/>
      <c r="G431" s="395"/>
      <c r="H431" s="395"/>
    </row>
    <row r="432" spans="1:8">
      <c r="A432" s="365">
        <v>8</v>
      </c>
      <c r="B432" s="365" t="s">
        <v>2712</v>
      </c>
      <c r="C432" s="366" t="s">
        <v>744</v>
      </c>
      <c r="D432" s="383"/>
      <c r="E432" s="398">
        <v>1703965</v>
      </c>
      <c r="F432" s="398"/>
      <c r="G432" s="398"/>
      <c r="H432" s="398">
        <v>1489353.4454904108</v>
      </c>
    </row>
    <row r="433" spans="1:8">
      <c r="A433" s="365">
        <v>8</v>
      </c>
      <c r="B433" s="365" t="s">
        <v>2713</v>
      </c>
      <c r="C433" s="366" t="s">
        <v>745</v>
      </c>
      <c r="D433" s="383"/>
      <c r="E433" s="398">
        <v>0</v>
      </c>
      <c r="F433" s="398"/>
      <c r="G433" s="398"/>
      <c r="H433" s="398">
        <v>0</v>
      </c>
    </row>
    <row r="434" spans="1:8">
      <c r="A434" s="365">
        <v>8</v>
      </c>
      <c r="B434" s="365" t="s">
        <v>2714</v>
      </c>
      <c r="C434" s="366" t="s">
        <v>746</v>
      </c>
      <c r="D434" s="383"/>
      <c r="E434" s="398">
        <v>0</v>
      </c>
      <c r="F434" s="398"/>
      <c r="G434" s="398"/>
      <c r="H434" s="398">
        <v>0</v>
      </c>
    </row>
    <row r="435" spans="1:8">
      <c r="A435" s="365">
        <v>8</v>
      </c>
      <c r="B435" s="365" t="s">
        <v>2715</v>
      </c>
      <c r="C435" s="366" t="s">
        <v>747</v>
      </c>
      <c r="D435" s="383"/>
      <c r="E435" s="398">
        <v>0</v>
      </c>
      <c r="F435" s="398"/>
      <c r="G435" s="398"/>
      <c r="H435" s="398">
        <v>0</v>
      </c>
    </row>
    <row r="436" spans="1:8">
      <c r="A436" s="365">
        <v>8</v>
      </c>
      <c r="B436" s="365" t="s">
        <v>2716</v>
      </c>
      <c r="C436" s="366" t="s">
        <v>748</v>
      </c>
      <c r="D436" s="383"/>
      <c r="E436" s="398">
        <v>90000</v>
      </c>
      <c r="F436" s="398"/>
      <c r="G436" s="398"/>
      <c r="H436" s="398">
        <v>86000</v>
      </c>
    </row>
    <row r="437" spans="1:8">
      <c r="A437" s="365">
        <v>8</v>
      </c>
      <c r="B437" s="365" t="s">
        <v>2717</v>
      </c>
      <c r="C437" s="366" t="s">
        <v>749</v>
      </c>
      <c r="D437" s="383"/>
      <c r="E437" s="398">
        <v>81000</v>
      </c>
      <c r="F437" s="398"/>
      <c r="G437" s="398"/>
      <c r="H437" s="398">
        <v>80483.62000000001</v>
      </c>
    </row>
    <row r="438" spans="1:8">
      <c r="A438" s="365">
        <v>8</v>
      </c>
      <c r="B438" s="365" t="s">
        <v>2718</v>
      </c>
      <c r="C438" s="366" t="s">
        <v>750</v>
      </c>
      <c r="D438" s="383"/>
      <c r="E438" s="398">
        <v>0</v>
      </c>
      <c r="F438" s="398"/>
      <c r="G438" s="398"/>
      <c r="H438" s="398">
        <v>0</v>
      </c>
    </row>
    <row r="439" spans="1:8">
      <c r="A439" s="365">
        <v>8</v>
      </c>
      <c r="B439" s="365" t="s">
        <v>2719</v>
      </c>
      <c r="C439" s="366" t="s">
        <v>751</v>
      </c>
      <c r="D439" s="383"/>
      <c r="E439" s="398">
        <v>27400</v>
      </c>
      <c r="F439" s="398"/>
      <c r="G439" s="398"/>
      <c r="H439" s="398">
        <v>37400</v>
      </c>
    </row>
    <row r="440" spans="1:8" ht="24">
      <c r="A440" s="365">
        <v>8</v>
      </c>
      <c r="B440" s="365" t="s">
        <v>2720</v>
      </c>
      <c r="C440" s="366" t="s">
        <v>2721</v>
      </c>
      <c r="D440" s="383"/>
      <c r="E440" s="398">
        <v>0</v>
      </c>
      <c r="F440" s="398"/>
      <c r="G440" s="398"/>
      <c r="H440" s="398">
        <v>0</v>
      </c>
    </row>
    <row r="441" spans="1:8" ht="25.5">
      <c r="A441" s="381" t="s">
        <v>1975</v>
      </c>
      <c r="B441" s="362" t="s">
        <v>752</v>
      </c>
      <c r="C441" s="362" t="s">
        <v>1537</v>
      </c>
      <c r="D441" s="382"/>
      <c r="E441" s="395"/>
      <c r="F441" s="395"/>
      <c r="G441" s="395"/>
      <c r="H441" s="395"/>
    </row>
    <row r="442" spans="1:8" ht="25.5">
      <c r="A442" s="381" t="s">
        <v>1978</v>
      </c>
      <c r="B442" s="362" t="s">
        <v>754</v>
      </c>
      <c r="C442" s="362" t="s">
        <v>1538</v>
      </c>
      <c r="D442" s="382" t="s">
        <v>1253</v>
      </c>
      <c r="E442" s="395"/>
      <c r="F442" s="395"/>
      <c r="G442" s="395"/>
      <c r="H442" s="395"/>
    </row>
    <row r="443" spans="1:8" ht="24">
      <c r="A443" s="365" t="s">
        <v>2094</v>
      </c>
      <c r="B443" s="365" t="s">
        <v>2722</v>
      </c>
      <c r="C443" s="366" t="s">
        <v>753</v>
      </c>
      <c r="D443" s="383" t="s">
        <v>1253</v>
      </c>
      <c r="E443" s="398">
        <v>85096</v>
      </c>
      <c r="F443" s="398"/>
      <c r="G443" s="398"/>
      <c r="H443" s="398">
        <v>53600</v>
      </c>
    </row>
    <row r="444" spans="1:8" ht="25.5">
      <c r="A444" s="381" t="s">
        <v>1978</v>
      </c>
      <c r="B444" s="362" t="s">
        <v>756</v>
      </c>
      <c r="C444" s="362" t="s">
        <v>1539</v>
      </c>
      <c r="D444" s="382"/>
      <c r="E444" s="395"/>
      <c r="F444" s="395"/>
      <c r="G444" s="395"/>
      <c r="H444" s="395"/>
    </row>
    <row r="445" spans="1:8" ht="24">
      <c r="A445" s="365" t="s">
        <v>2094</v>
      </c>
      <c r="B445" s="365" t="s">
        <v>2723</v>
      </c>
      <c r="C445" s="366" t="s">
        <v>755</v>
      </c>
      <c r="D445" s="383"/>
      <c r="E445" s="398">
        <v>0</v>
      </c>
      <c r="F445" s="398"/>
      <c r="G445" s="398"/>
      <c r="H445" s="398">
        <v>0</v>
      </c>
    </row>
    <row r="446" spans="1:8" ht="25.5">
      <c r="A446" s="381" t="s">
        <v>1978</v>
      </c>
      <c r="B446" s="362" t="s">
        <v>758</v>
      </c>
      <c r="C446" s="362" t="s">
        <v>1540</v>
      </c>
      <c r="D446" s="382"/>
      <c r="E446" s="395"/>
      <c r="F446" s="395"/>
      <c r="G446" s="395"/>
      <c r="H446" s="395"/>
    </row>
    <row r="447" spans="1:8" ht="24">
      <c r="A447" s="365" t="s">
        <v>2094</v>
      </c>
      <c r="B447" s="365" t="s">
        <v>2724</v>
      </c>
      <c r="C447" s="366" t="s">
        <v>757</v>
      </c>
      <c r="D447" s="383"/>
      <c r="E447" s="398">
        <v>0</v>
      </c>
      <c r="F447" s="398"/>
      <c r="G447" s="398"/>
      <c r="H447" s="398">
        <v>0</v>
      </c>
    </row>
    <row r="448" spans="1:8" ht="25.5">
      <c r="A448" s="381" t="s">
        <v>1973</v>
      </c>
      <c r="B448" s="362" t="s">
        <v>759</v>
      </c>
      <c r="C448" s="362" t="s">
        <v>1541</v>
      </c>
      <c r="D448" s="382"/>
      <c r="E448" s="395"/>
      <c r="F448" s="395"/>
      <c r="G448" s="395"/>
      <c r="H448" s="395"/>
    </row>
    <row r="449" spans="1:8" ht="38.25">
      <c r="A449" s="381" t="s">
        <v>1975</v>
      </c>
      <c r="B449" s="362" t="s">
        <v>761</v>
      </c>
      <c r="C449" s="362" t="s">
        <v>2725</v>
      </c>
      <c r="D449" s="382" t="s">
        <v>1253</v>
      </c>
      <c r="E449" s="395"/>
      <c r="F449" s="395"/>
      <c r="G449" s="395"/>
      <c r="H449" s="395"/>
    </row>
    <row r="450" spans="1:8" ht="24">
      <c r="A450" s="365" t="s">
        <v>1978</v>
      </c>
      <c r="B450" s="365" t="s">
        <v>2726</v>
      </c>
      <c r="C450" s="366" t="s">
        <v>760</v>
      </c>
      <c r="D450" s="383" t="s">
        <v>1253</v>
      </c>
      <c r="E450" s="398">
        <v>0</v>
      </c>
      <c r="F450" s="398"/>
      <c r="G450" s="398"/>
      <c r="H450" s="398">
        <v>0</v>
      </c>
    </row>
    <row r="451" spans="1:8" ht="25.5">
      <c r="A451" s="381" t="s">
        <v>1975</v>
      </c>
      <c r="B451" s="362" t="s">
        <v>763</v>
      </c>
      <c r="C451" s="362" t="s">
        <v>2727</v>
      </c>
      <c r="D451" s="382"/>
      <c r="E451" s="395"/>
      <c r="F451" s="395"/>
      <c r="G451" s="395"/>
      <c r="H451" s="395"/>
    </row>
    <row r="452" spans="1:8" ht="24">
      <c r="A452" s="365" t="s">
        <v>1978</v>
      </c>
      <c r="B452" s="365" t="s">
        <v>2728</v>
      </c>
      <c r="C452" s="366" t="s">
        <v>762</v>
      </c>
      <c r="D452" s="383"/>
      <c r="E452" s="398">
        <v>0</v>
      </c>
      <c r="F452" s="398"/>
      <c r="G452" s="398"/>
      <c r="H452" s="398">
        <v>0</v>
      </c>
    </row>
    <row r="453" spans="1:8" ht="25.5">
      <c r="A453" s="381" t="s">
        <v>1975</v>
      </c>
      <c r="B453" s="362" t="s">
        <v>765</v>
      </c>
      <c r="C453" s="362" t="s">
        <v>1544</v>
      </c>
      <c r="D453" s="382"/>
      <c r="E453" s="395"/>
      <c r="F453" s="395"/>
      <c r="G453" s="395"/>
      <c r="H453" s="395"/>
    </row>
    <row r="454" spans="1:8" ht="24">
      <c r="A454" s="365" t="s">
        <v>1978</v>
      </c>
      <c r="B454" s="365" t="s">
        <v>2729</v>
      </c>
      <c r="C454" s="366" t="s">
        <v>764</v>
      </c>
      <c r="D454" s="383"/>
      <c r="E454" s="398">
        <v>0</v>
      </c>
      <c r="F454" s="398"/>
      <c r="G454" s="398"/>
      <c r="H454" s="398">
        <v>0</v>
      </c>
    </row>
    <row r="455" spans="1:8">
      <c r="A455" s="381" t="s">
        <v>1975</v>
      </c>
      <c r="B455" s="362" t="s">
        <v>767</v>
      </c>
      <c r="C455" s="362" t="s">
        <v>2730</v>
      </c>
      <c r="D455" s="382"/>
      <c r="E455" s="395"/>
      <c r="F455" s="395"/>
      <c r="G455" s="395"/>
      <c r="H455" s="395"/>
    </row>
    <row r="456" spans="1:8">
      <c r="A456" s="365">
        <v>7</v>
      </c>
      <c r="B456" s="365" t="s">
        <v>2731</v>
      </c>
      <c r="C456" s="366" t="s">
        <v>768</v>
      </c>
      <c r="D456" s="383"/>
      <c r="E456" s="398">
        <v>0</v>
      </c>
      <c r="F456" s="398"/>
      <c r="G456" s="398"/>
      <c r="H456" s="398">
        <v>0</v>
      </c>
    </row>
    <row r="457" spans="1:8">
      <c r="A457" s="365">
        <v>7</v>
      </c>
      <c r="B457" s="365" t="s">
        <v>2732</v>
      </c>
      <c r="C457" s="366" t="s">
        <v>603</v>
      </c>
      <c r="D457" s="383"/>
      <c r="E457" s="398">
        <v>0</v>
      </c>
      <c r="F457" s="398"/>
      <c r="G457" s="398"/>
      <c r="H457" s="398">
        <v>0</v>
      </c>
    </row>
    <row r="458" spans="1:8">
      <c r="A458" s="365">
        <v>7</v>
      </c>
      <c r="B458" s="365" t="s">
        <v>2733</v>
      </c>
      <c r="C458" s="366" t="s">
        <v>766</v>
      </c>
      <c r="D458" s="383"/>
      <c r="E458" s="398">
        <v>2300000</v>
      </c>
      <c r="F458" s="398"/>
      <c r="G458" s="398"/>
      <c r="H458" s="398">
        <v>2300000</v>
      </c>
    </row>
    <row r="459" spans="1:8" ht="25.5">
      <c r="A459" s="381" t="s">
        <v>1975</v>
      </c>
      <c r="B459" s="362" t="s">
        <v>770</v>
      </c>
      <c r="C459" s="362" t="s">
        <v>2734</v>
      </c>
      <c r="D459" s="382"/>
      <c r="E459" s="395"/>
      <c r="F459" s="395"/>
      <c r="G459" s="395"/>
      <c r="H459" s="395"/>
    </row>
    <row r="460" spans="1:8">
      <c r="A460" s="365" t="s">
        <v>1978</v>
      </c>
      <c r="B460" s="365" t="s">
        <v>2735</v>
      </c>
      <c r="C460" s="366" t="s">
        <v>769</v>
      </c>
      <c r="D460" s="383"/>
      <c r="E460" s="398">
        <v>0</v>
      </c>
      <c r="F460" s="398"/>
      <c r="G460" s="398"/>
      <c r="H460" s="398">
        <v>0</v>
      </c>
    </row>
    <row r="461" spans="1:8" ht="25.5">
      <c r="A461" s="381" t="s">
        <v>1975</v>
      </c>
      <c r="B461" s="362" t="s">
        <v>772</v>
      </c>
      <c r="C461" s="362" t="s">
        <v>1547</v>
      </c>
      <c r="D461" s="382" t="s">
        <v>1253</v>
      </c>
      <c r="E461" s="395"/>
      <c r="F461" s="395"/>
      <c r="G461" s="395"/>
      <c r="H461" s="395"/>
    </row>
    <row r="462" spans="1:8" ht="24">
      <c r="A462" s="365" t="s">
        <v>1978</v>
      </c>
      <c r="B462" s="365" t="s">
        <v>2736</v>
      </c>
      <c r="C462" s="366" t="s">
        <v>771</v>
      </c>
      <c r="D462" s="383" t="s">
        <v>1253</v>
      </c>
      <c r="E462" s="398">
        <v>0</v>
      </c>
      <c r="F462" s="398"/>
      <c r="G462" s="398"/>
      <c r="H462" s="398">
        <v>0</v>
      </c>
    </row>
    <row r="463" spans="1:8" ht="25.5">
      <c r="A463" s="381" t="s">
        <v>1975</v>
      </c>
      <c r="B463" s="362" t="s">
        <v>774</v>
      </c>
      <c r="C463" s="362" t="s">
        <v>2737</v>
      </c>
      <c r="D463" s="382"/>
      <c r="E463" s="395"/>
      <c r="F463" s="395"/>
      <c r="G463" s="395"/>
      <c r="H463" s="395"/>
    </row>
    <row r="464" spans="1:8" ht="24">
      <c r="A464" s="365" t="s">
        <v>1978</v>
      </c>
      <c r="B464" s="365" t="s">
        <v>2738</v>
      </c>
      <c r="C464" s="366" t="s">
        <v>773</v>
      </c>
      <c r="D464" s="383"/>
      <c r="E464" s="398">
        <v>0</v>
      </c>
      <c r="F464" s="398"/>
      <c r="G464" s="398"/>
      <c r="H464" s="398">
        <v>0</v>
      </c>
    </row>
    <row r="465" spans="1:8" ht="25.5">
      <c r="A465" s="381" t="s">
        <v>1973</v>
      </c>
      <c r="B465" s="362" t="s">
        <v>775</v>
      </c>
      <c r="C465" s="362" t="s">
        <v>1549</v>
      </c>
      <c r="D465" s="382"/>
      <c r="E465" s="395"/>
      <c r="F465" s="395"/>
      <c r="G465" s="395"/>
      <c r="H465" s="395"/>
    </row>
    <row r="466" spans="1:8">
      <c r="A466" s="365" t="s">
        <v>1975</v>
      </c>
      <c r="B466" s="365" t="s">
        <v>2739</v>
      </c>
      <c r="C466" s="366" t="s">
        <v>776</v>
      </c>
      <c r="D466" s="383"/>
      <c r="E466" s="398">
        <v>0</v>
      </c>
      <c r="F466" s="398"/>
      <c r="G466" s="398"/>
      <c r="H466" s="398">
        <v>0</v>
      </c>
    </row>
    <row r="467" spans="1:8">
      <c r="A467" s="381" t="s">
        <v>1971</v>
      </c>
      <c r="B467" s="362" t="s">
        <v>777</v>
      </c>
      <c r="C467" s="362" t="s">
        <v>1550</v>
      </c>
      <c r="D467" s="382"/>
      <c r="E467" s="395"/>
      <c r="F467" s="395"/>
      <c r="G467" s="395"/>
      <c r="H467" s="395"/>
    </row>
    <row r="468" spans="1:8">
      <c r="A468" s="381" t="s">
        <v>1973</v>
      </c>
      <c r="B468" s="362" t="s">
        <v>778</v>
      </c>
      <c r="C468" s="362" t="s">
        <v>2740</v>
      </c>
      <c r="D468" s="382"/>
      <c r="E468" s="395"/>
      <c r="F468" s="395"/>
      <c r="G468" s="395"/>
      <c r="H468" s="395"/>
    </row>
    <row r="469" spans="1:8">
      <c r="A469" s="381" t="s">
        <v>1975</v>
      </c>
      <c r="B469" s="362" t="s">
        <v>780</v>
      </c>
      <c r="C469" s="362" t="s">
        <v>2741</v>
      </c>
      <c r="D469" s="382"/>
      <c r="E469" s="395"/>
      <c r="F469" s="395"/>
      <c r="G469" s="395"/>
      <c r="H469" s="395"/>
    </row>
    <row r="470" spans="1:8">
      <c r="A470" s="365" t="s">
        <v>1978</v>
      </c>
      <c r="B470" s="365" t="s">
        <v>2742</v>
      </c>
      <c r="C470" s="366" t="s">
        <v>779</v>
      </c>
      <c r="D470" s="383"/>
      <c r="E470" s="398">
        <v>10000</v>
      </c>
      <c r="F470" s="398"/>
      <c r="G470" s="398"/>
      <c r="H470" s="398">
        <v>5500</v>
      </c>
    </row>
    <row r="471" spans="1:8">
      <c r="A471" s="381" t="s">
        <v>1975</v>
      </c>
      <c r="B471" s="362" t="s">
        <v>782</v>
      </c>
      <c r="C471" s="362" t="s">
        <v>2743</v>
      </c>
      <c r="D471" s="382"/>
      <c r="E471" s="395"/>
      <c r="F471" s="395"/>
      <c r="G471" s="395"/>
      <c r="H471" s="395"/>
    </row>
    <row r="472" spans="1:8">
      <c r="A472" s="365" t="s">
        <v>1978</v>
      </c>
      <c r="B472" s="365" t="s">
        <v>2744</v>
      </c>
      <c r="C472" s="366" t="s">
        <v>781</v>
      </c>
      <c r="D472" s="383"/>
      <c r="E472" s="398">
        <v>40000</v>
      </c>
      <c r="F472" s="398"/>
      <c r="G472" s="398"/>
      <c r="H472" s="398">
        <v>50000</v>
      </c>
    </row>
    <row r="473" spans="1:8">
      <c r="A473" s="381" t="s">
        <v>1975</v>
      </c>
      <c r="B473" s="362" t="s">
        <v>783</v>
      </c>
      <c r="C473" s="362" t="s">
        <v>2745</v>
      </c>
      <c r="D473" s="382"/>
      <c r="E473" s="395"/>
      <c r="F473" s="395"/>
      <c r="G473" s="395"/>
      <c r="H473" s="395"/>
    </row>
    <row r="474" spans="1:8">
      <c r="A474" s="381" t="s">
        <v>1978</v>
      </c>
      <c r="B474" s="362" t="s">
        <v>785</v>
      </c>
      <c r="C474" s="362" t="s">
        <v>1555</v>
      </c>
      <c r="D474" s="382"/>
      <c r="E474" s="395"/>
      <c r="F474" s="395"/>
      <c r="G474" s="395"/>
      <c r="H474" s="395"/>
    </row>
    <row r="475" spans="1:8">
      <c r="A475" s="365" t="s">
        <v>2094</v>
      </c>
      <c r="B475" s="365" t="s">
        <v>2746</v>
      </c>
      <c r="C475" s="366" t="s">
        <v>784</v>
      </c>
      <c r="D475" s="383"/>
      <c r="E475" s="398">
        <v>120000</v>
      </c>
      <c r="F475" s="398"/>
      <c r="G475" s="398"/>
      <c r="H475" s="398">
        <v>120000</v>
      </c>
    </row>
    <row r="476" spans="1:8">
      <c r="A476" s="381" t="s">
        <v>1978</v>
      </c>
      <c r="B476" s="362" t="s">
        <v>787</v>
      </c>
      <c r="C476" s="362" t="s">
        <v>1556</v>
      </c>
      <c r="D476" s="382"/>
      <c r="E476" s="395"/>
      <c r="F476" s="395"/>
      <c r="G476" s="395"/>
      <c r="H476" s="395"/>
    </row>
    <row r="477" spans="1:8">
      <c r="A477" s="365" t="s">
        <v>2094</v>
      </c>
      <c r="B477" s="365" t="s">
        <v>2747</v>
      </c>
      <c r="C477" s="366" t="s">
        <v>786</v>
      </c>
      <c r="D477" s="383"/>
      <c r="E477" s="398">
        <v>0</v>
      </c>
      <c r="F477" s="398"/>
      <c r="G477" s="398"/>
      <c r="H477" s="398">
        <v>0</v>
      </c>
    </row>
    <row r="478" spans="1:8">
      <c r="A478" s="381" t="s">
        <v>1975</v>
      </c>
      <c r="B478" s="362" t="s">
        <v>789</v>
      </c>
      <c r="C478" s="362" t="s">
        <v>2748</v>
      </c>
      <c r="D478" s="382"/>
      <c r="E478" s="395"/>
      <c r="F478" s="395"/>
      <c r="G478" s="395"/>
      <c r="H478" s="395"/>
    </row>
    <row r="479" spans="1:8">
      <c r="A479" s="365" t="s">
        <v>1978</v>
      </c>
      <c r="B479" s="365" t="s">
        <v>2749</v>
      </c>
      <c r="C479" s="366" t="s">
        <v>788</v>
      </c>
      <c r="D479" s="383"/>
      <c r="E479" s="398">
        <v>0</v>
      </c>
      <c r="F479" s="398"/>
      <c r="G479" s="398"/>
      <c r="H479" s="398">
        <v>0</v>
      </c>
    </row>
    <row r="480" spans="1:8">
      <c r="A480" s="381" t="s">
        <v>1975</v>
      </c>
      <c r="B480" s="362" t="s">
        <v>790</v>
      </c>
      <c r="C480" s="362" t="s">
        <v>2750</v>
      </c>
      <c r="D480" s="382"/>
      <c r="E480" s="395"/>
      <c r="F480" s="395"/>
      <c r="G480" s="395"/>
      <c r="H480" s="395"/>
    </row>
    <row r="481" spans="1:8">
      <c r="A481" s="365" t="s">
        <v>1978</v>
      </c>
      <c r="B481" s="365" t="s">
        <v>2751</v>
      </c>
      <c r="C481" s="366" t="s">
        <v>791</v>
      </c>
      <c r="D481" s="383"/>
      <c r="E481" s="398">
        <v>0</v>
      </c>
      <c r="F481" s="398"/>
      <c r="G481" s="398"/>
      <c r="H481" s="398">
        <v>0</v>
      </c>
    </row>
    <row r="482" spans="1:8">
      <c r="A482" s="365" t="s">
        <v>1978</v>
      </c>
      <c r="B482" s="365" t="s">
        <v>2752</v>
      </c>
      <c r="C482" s="366" t="s">
        <v>792</v>
      </c>
      <c r="D482" s="383"/>
      <c r="E482" s="398">
        <v>0</v>
      </c>
      <c r="F482" s="398"/>
      <c r="G482" s="398"/>
      <c r="H482" s="398">
        <v>0</v>
      </c>
    </row>
    <row r="483" spans="1:8">
      <c r="A483" s="365" t="s">
        <v>1978</v>
      </c>
      <c r="B483" s="365" t="s">
        <v>2753</v>
      </c>
      <c r="C483" s="366" t="s">
        <v>793</v>
      </c>
      <c r="D483" s="383"/>
      <c r="E483" s="398">
        <v>412464</v>
      </c>
      <c r="F483" s="398"/>
      <c r="G483" s="398"/>
      <c r="H483" s="398">
        <v>86858</v>
      </c>
    </row>
    <row r="484" spans="1:8">
      <c r="A484" s="381" t="s">
        <v>1975</v>
      </c>
      <c r="B484" s="362" t="s">
        <v>795</v>
      </c>
      <c r="C484" s="362" t="s">
        <v>2754</v>
      </c>
      <c r="D484" s="382"/>
      <c r="E484" s="395"/>
      <c r="F484" s="395"/>
      <c r="G484" s="395"/>
      <c r="H484" s="395"/>
    </row>
    <row r="485" spans="1:8">
      <c r="A485" s="365" t="s">
        <v>1978</v>
      </c>
      <c r="B485" s="365" t="s">
        <v>2755</v>
      </c>
      <c r="C485" s="366" t="s">
        <v>794</v>
      </c>
      <c r="D485" s="383"/>
      <c r="E485" s="398">
        <v>2000</v>
      </c>
      <c r="F485" s="398"/>
      <c r="G485" s="398"/>
      <c r="H485" s="398">
        <v>1716.55</v>
      </c>
    </row>
    <row r="486" spans="1:8">
      <c r="A486" s="381" t="s">
        <v>1975</v>
      </c>
      <c r="B486" s="362" t="s">
        <v>797</v>
      </c>
      <c r="C486" s="362" t="s">
        <v>2756</v>
      </c>
      <c r="D486" s="382"/>
      <c r="E486" s="395"/>
      <c r="F486" s="395"/>
      <c r="G486" s="395"/>
      <c r="H486" s="395"/>
    </row>
    <row r="487" spans="1:8">
      <c r="A487" s="365" t="s">
        <v>1978</v>
      </c>
      <c r="B487" s="365" t="s">
        <v>2757</v>
      </c>
      <c r="C487" s="366" t="s">
        <v>796</v>
      </c>
      <c r="D487" s="383"/>
      <c r="E487" s="398">
        <v>80000</v>
      </c>
      <c r="F487" s="398"/>
      <c r="G487" s="398"/>
      <c r="H487" s="398">
        <v>80000</v>
      </c>
    </row>
    <row r="488" spans="1:8">
      <c r="A488" s="381" t="s">
        <v>1975</v>
      </c>
      <c r="B488" s="362" t="s">
        <v>798</v>
      </c>
      <c r="C488" s="362" t="s">
        <v>2758</v>
      </c>
      <c r="D488" s="382"/>
      <c r="E488" s="395"/>
      <c r="F488" s="395"/>
      <c r="G488" s="395"/>
      <c r="H488" s="395"/>
    </row>
    <row r="489" spans="1:8">
      <c r="A489" s="365" t="s">
        <v>1978</v>
      </c>
      <c r="B489" s="365" t="s">
        <v>2759</v>
      </c>
      <c r="C489" s="366" t="s">
        <v>799</v>
      </c>
      <c r="D489" s="383"/>
      <c r="E489" s="398">
        <v>63275</v>
      </c>
      <c r="F489" s="398"/>
      <c r="G489" s="398"/>
      <c r="H489" s="398">
        <v>72357.399999999994</v>
      </c>
    </row>
    <row r="490" spans="1:8">
      <c r="A490" s="365" t="s">
        <v>1978</v>
      </c>
      <c r="B490" s="365" t="s">
        <v>2760</v>
      </c>
      <c r="C490" s="366" t="s">
        <v>800</v>
      </c>
      <c r="D490" s="383"/>
      <c r="E490" s="398">
        <v>0</v>
      </c>
      <c r="F490" s="398"/>
      <c r="G490" s="398"/>
      <c r="H490" s="398">
        <v>0</v>
      </c>
    </row>
    <row r="491" spans="1:8">
      <c r="A491" s="381" t="s">
        <v>1975</v>
      </c>
      <c r="B491" s="362" t="s">
        <v>802</v>
      </c>
      <c r="C491" s="362" t="s">
        <v>2761</v>
      </c>
      <c r="D491" s="382"/>
      <c r="E491" s="395"/>
      <c r="F491" s="395"/>
      <c r="G491" s="395"/>
      <c r="H491" s="395"/>
    </row>
    <row r="492" spans="1:8">
      <c r="A492" s="365" t="s">
        <v>1978</v>
      </c>
      <c r="B492" s="365" t="s">
        <v>2762</v>
      </c>
      <c r="C492" s="366" t="s">
        <v>801</v>
      </c>
      <c r="D492" s="383"/>
      <c r="E492" s="398">
        <v>14000</v>
      </c>
      <c r="F492" s="398"/>
      <c r="G492" s="398"/>
      <c r="H492" s="398">
        <v>15000</v>
      </c>
    </row>
    <row r="493" spans="1:8">
      <c r="A493" s="381" t="s">
        <v>1975</v>
      </c>
      <c r="B493" s="362" t="s">
        <v>804</v>
      </c>
      <c r="C493" s="362" t="s">
        <v>2763</v>
      </c>
      <c r="D493" s="382"/>
      <c r="E493" s="395"/>
      <c r="F493" s="395"/>
      <c r="G493" s="395"/>
      <c r="H493" s="395"/>
    </row>
    <row r="494" spans="1:8">
      <c r="A494" s="365" t="s">
        <v>1978</v>
      </c>
      <c r="B494" s="365" t="s">
        <v>2764</v>
      </c>
      <c r="C494" s="366" t="s">
        <v>805</v>
      </c>
      <c r="D494" s="383"/>
      <c r="E494" s="398">
        <v>0</v>
      </c>
      <c r="F494" s="398"/>
      <c r="G494" s="398"/>
      <c r="H494" s="398">
        <v>0</v>
      </c>
    </row>
    <row r="495" spans="1:8">
      <c r="A495" s="365" t="s">
        <v>1978</v>
      </c>
      <c r="B495" s="365" t="s">
        <v>2765</v>
      </c>
      <c r="C495" s="366" t="s">
        <v>806</v>
      </c>
      <c r="D495" s="383"/>
      <c r="E495" s="398">
        <v>0</v>
      </c>
      <c r="F495" s="398"/>
      <c r="G495" s="398"/>
      <c r="H495" s="398">
        <v>0</v>
      </c>
    </row>
    <row r="496" spans="1:8">
      <c r="A496" s="365" t="s">
        <v>1978</v>
      </c>
      <c r="B496" s="365" t="s">
        <v>2766</v>
      </c>
      <c r="C496" s="366" t="s">
        <v>807</v>
      </c>
      <c r="D496" s="383"/>
      <c r="E496" s="398">
        <v>234000</v>
      </c>
      <c r="F496" s="398"/>
      <c r="G496" s="398"/>
      <c r="H496" s="398">
        <v>234000</v>
      </c>
    </row>
    <row r="497" spans="1:8">
      <c r="A497" s="365" t="s">
        <v>1978</v>
      </c>
      <c r="B497" s="365" t="s">
        <v>2767</v>
      </c>
      <c r="C497" s="366" t="s">
        <v>808</v>
      </c>
      <c r="D497" s="383"/>
      <c r="E497" s="398">
        <v>40000</v>
      </c>
      <c r="F497" s="398"/>
      <c r="G497" s="398"/>
      <c r="H497" s="398">
        <v>37000</v>
      </c>
    </row>
    <row r="498" spans="1:8">
      <c r="A498" s="365" t="s">
        <v>1978</v>
      </c>
      <c r="B498" s="365" t="s">
        <v>2768</v>
      </c>
      <c r="C498" s="366" t="s">
        <v>803</v>
      </c>
      <c r="D498" s="383"/>
      <c r="E498" s="398">
        <v>0</v>
      </c>
      <c r="F498" s="398"/>
      <c r="G498" s="398"/>
      <c r="H498" s="398">
        <v>0</v>
      </c>
    </row>
    <row r="499" spans="1:8">
      <c r="A499" s="381" t="s">
        <v>1975</v>
      </c>
      <c r="B499" s="362" t="s">
        <v>809</v>
      </c>
      <c r="C499" s="362" t="s">
        <v>2769</v>
      </c>
      <c r="D499" s="382"/>
      <c r="E499" s="395"/>
      <c r="F499" s="395"/>
      <c r="G499" s="395"/>
      <c r="H499" s="395"/>
    </row>
    <row r="500" spans="1:8">
      <c r="A500" s="381" t="s">
        <v>1978</v>
      </c>
      <c r="B500" s="362" t="s">
        <v>810</v>
      </c>
      <c r="C500" s="362" t="s">
        <v>2770</v>
      </c>
      <c r="D500" s="382"/>
      <c r="E500" s="395"/>
      <c r="F500" s="395"/>
      <c r="G500" s="395"/>
      <c r="H500" s="395"/>
    </row>
    <row r="501" spans="1:8">
      <c r="A501" s="365" t="s">
        <v>2094</v>
      </c>
      <c r="B501" s="365" t="s">
        <v>2771</v>
      </c>
      <c r="C501" s="366" t="s">
        <v>2772</v>
      </c>
      <c r="D501" s="383"/>
      <c r="E501" s="398">
        <v>3920000</v>
      </c>
      <c r="F501" s="398"/>
      <c r="G501" s="398"/>
      <c r="H501" s="398">
        <v>3898553</v>
      </c>
    </row>
    <row r="502" spans="1:8" ht="25.5">
      <c r="A502" s="381" t="s">
        <v>1978</v>
      </c>
      <c r="B502" s="362" t="s">
        <v>812</v>
      </c>
      <c r="C502" s="362" t="s">
        <v>2773</v>
      </c>
      <c r="D502" s="382"/>
      <c r="E502" s="395"/>
      <c r="F502" s="395"/>
      <c r="G502" s="395"/>
      <c r="H502" s="395"/>
    </row>
    <row r="503" spans="1:8">
      <c r="A503" s="365" t="s">
        <v>2094</v>
      </c>
      <c r="B503" s="365" t="s">
        <v>2774</v>
      </c>
      <c r="C503" s="366" t="s">
        <v>811</v>
      </c>
      <c r="D503" s="383"/>
      <c r="E503" s="398">
        <v>20000</v>
      </c>
      <c r="F503" s="398"/>
      <c r="G503" s="398"/>
      <c r="H503" s="398">
        <v>34703.879999999997</v>
      </c>
    </row>
    <row r="504" spans="1:8">
      <c r="A504" s="381" t="s">
        <v>1975</v>
      </c>
      <c r="B504" s="362" t="s">
        <v>813</v>
      </c>
      <c r="C504" s="362" t="s">
        <v>1567</v>
      </c>
      <c r="D504" s="382"/>
      <c r="E504" s="395"/>
      <c r="F504" s="395"/>
      <c r="G504" s="395"/>
      <c r="H504" s="395"/>
    </row>
    <row r="505" spans="1:8" ht="25.5">
      <c r="A505" s="381" t="s">
        <v>1978</v>
      </c>
      <c r="B505" s="362" t="s">
        <v>815</v>
      </c>
      <c r="C505" s="362" t="s">
        <v>1568</v>
      </c>
      <c r="D505" s="382" t="s">
        <v>1253</v>
      </c>
      <c r="E505" s="395"/>
      <c r="F505" s="395"/>
      <c r="G505" s="395"/>
      <c r="H505" s="395"/>
    </row>
    <row r="506" spans="1:8" ht="24">
      <c r="A506" s="365" t="s">
        <v>2094</v>
      </c>
      <c r="B506" s="365" t="s">
        <v>2775</v>
      </c>
      <c r="C506" s="366" t="s">
        <v>814</v>
      </c>
      <c r="D506" s="383" t="s">
        <v>1253</v>
      </c>
      <c r="E506" s="398">
        <v>0</v>
      </c>
      <c r="F506" s="398"/>
      <c r="G506" s="398"/>
      <c r="H506" s="398">
        <v>0</v>
      </c>
    </row>
    <row r="507" spans="1:8" ht="25.5">
      <c r="A507" s="381" t="s">
        <v>1978</v>
      </c>
      <c r="B507" s="362" t="s">
        <v>816</v>
      </c>
      <c r="C507" s="362" t="s">
        <v>1569</v>
      </c>
      <c r="D507" s="382"/>
      <c r="E507" s="395"/>
      <c r="F507" s="395"/>
      <c r="G507" s="395"/>
      <c r="H507" s="395"/>
    </row>
    <row r="508" spans="1:8">
      <c r="A508" s="365" t="s">
        <v>2094</v>
      </c>
      <c r="B508" s="365" t="s">
        <v>2776</v>
      </c>
      <c r="C508" s="366" t="s">
        <v>817</v>
      </c>
      <c r="D508" s="383"/>
      <c r="E508" s="398">
        <v>1000</v>
      </c>
      <c r="F508" s="398"/>
      <c r="G508" s="398"/>
      <c r="H508" s="398">
        <v>26562</v>
      </c>
    </row>
    <row r="509" spans="1:8">
      <c r="A509" s="365" t="s">
        <v>2094</v>
      </c>
      <c r="B509" s="365" t="s">
        <v>2777</v>
      </c>
      <c r="C509" s="366" t="s">
        <v>818</v>
      </c>
      <c r="D509" s="383"/>
      <c r="E509" s="398">
        <v>0</v>
      </c>
      <c r="F509" s="398"/>
      <c r="G509" s="398"/>
      <c r="H509" s="398">
        <v>0</v>
      </c>
    </row>
    <row r="510" spans="1:8">
      <c r="A510" s="381" t="s">
        <v>1978</v>
      </c>
      <c r="B510" s="362" t="s">
        <v>820</v>
      </c>
      <c r="C510" s="362" t="s">
        <v>1570</v>
      </c>
      <c r="D510" s="382"/>
      <c r="E510" s="395"/>
      <c r="F510" s="395"/>
      <c r="G510" s="395"/>
      <c r="H510" s="395"/>
    </row>
    <row r="511" spans="1:8">
      <c r="A511" s="365" t="s">
        <v>2094</v>
      </c>
      <c r="B511" s="365" t="s">
        <v>2778</v>
      </c>
      <c r="C511" s="366" t="s">
        <v>821</v>
      </c>
      <c r="D511" s="383"/>
      <c r="E511" s="398">
        <v>0</v>
      </c>
      <c r="F511" s="398"/>
      <c r="G511" s="398"/>
      <c r="H511" s="398">
        <v>0</v>
      </c>
    </row>
    <row r="512" spans="1:8">
      <c r="A512" s="365" t="s">
        <v>2094</v>
      </c>
      <c r="B512" s="365" t="s">
        <v>2779</v>
      </c>
      <c r="C512" s="366" t="s">
        <v>822</v>
      </c>
      <c r="D512" s="383"/>
      <c r="E512" s="398">
        <v>0</v>
      </c>
      <c r="F512" s="398"/>
      <c r="G512" s="398"/>
      <c r="H512" s="398">
        <v>0</v>
      </c>
    </row>
    <row r="513" spans="1:9">
      <c r="A513" s="365" t="s">
        <v>2094</v>
      </c>
      <c r="B513" s="365" t="s">
        <v>2780</v>
      </c>
      <c r="C513" s="366" t="s">
        <v>823</v>
      </c>
      <c r="D513" s="383"/>
      <c r="E513" s="398">
        <v>100</v>
      </c>
      <c r="F513" s="398"/>
      <c r="G513" s="398"/>
      <c r="H513" s="398">
        <v>4</v>
      </c>
    </row>
    <row r="514" spans="1:9">
      <c r="A514" s="365" t="s">
        <v>2094</v>
      </c>
      <c r="B514" s="365" t="s">
        <v>2781</v>
      </c>
      <c r="C514" s="366" t="s">
        <v>824</v>
      </c>
      <c r="D514" s="383"/>
      <c r="E514" s="398">
        <v>0</v>
      </c>
      <c r="F514" s="398"/>
      <c r="G514" s="398"/>
      <c r="H514" s="398">
        <v>0</v>
      </c>
    </row>
    <row r="515" spans="1:9">
      <c r="A515" s="365" t="s">
        <v>2094</v>
      </c>
      <c r="B515" s="365" t="s">
        <v>2782</v>
      </c>
      <c r="C515" s="366" t="s">
        <v>825</v>
      </c>
      <c r="D515" s="383"/>
      <c r="E515" s="398">
        <v>10000</v>
      </c>
      <c r="F515" s="398"/>
      <c r="G515" s="398"/>
      <c r="H515" s="398">
        <v>10000</v>
      </c>
    </row>
    <row r="516" spans="1:9">
      <c r="A516" s="365" t="s">
        <v>2094</v>
      </c>
      <c r="B516" s="365" t="s">
        <v>2783</v>
      </c>
      <c r="C516" s="366" t="s">
        <v>826</v>
      </c>
      <c r="D516" s="383"/>
      <c r="E516" s="398">
        <v>225000</v>
      </c>
      <c r="F516" s="398"/>
      <c r="G516" s="398"/>
      <c r="H516" s="398">
        <v>250000</v>
      </c>
    </row>
    <row r="517" spans="1:9">
      <c r="A517" s="365" t="s">
        <v>2094</v>
      </c>
      <c r="B517" s="365" t="s">
        <v>2784</v>
      </c>
      <c r="C517" s="366" t="s">
        <v>827</v>
      </c>
      <c r="D517" s="383"/>
      <c r="E517" s="398">
        <v>100000</v>
      </c>
      <c r="F517" s="398"/>
      <c r="G517" s="398"/>
      <c r="H517" s="398">
        <v>100000</v>
      </c>
    </row>
    <row r="518" spans="1:9">
      <c r="A518" s="365" t="s">
        <v>2094</v>
      </c>
      <c r="B518" s="365" t="s">
        <v>2785</v>
      </c>
      <c r="C518" s="366" t="s">
        <v>828</v>
      </c>
      <c r="D518" s="383"/>
      <c r="E518" s="398">
        <v>1000</v>
      </c>
      <c r="F518" s="398"/>
      <c r="G518" s="398"/>
      <c r="H518" s="398">
        <v>500</v>
      </c>
    </row>
    <row r="519" spans="1:9" s="261" customFormat="1">
      <c r="A519" s="365" t="s">
        <v>2094</v>
      </c>
      <c r="B519" s="368" t="s">
        <v>2786</v>
      </c>
      <c r="C519" s="366" t="s">
        <v>829</v>
      </c>
      <c r="D519" s="383"/>
      <c r="E519" s="398">
        <v>3500</v>
      </c>
      <c r="F519" s="398"/>
      <c r="G519" s="398"/>
      <c r="H519" s="398">
        <v>2500</v>
      </c>
      <c r="I519" s="393"/>
    </row>
    <row r="520" spans="1:9" s="261" customFormat="1">
      <c r="A520" s="365" t="s">
        <v>2094</v>
      </c>
      <c r="B520" s="365" t="s">
        <v>2787</v>
      </c>
      <c r="C520" s="366" t="s">
        <v>830</v>
      </c>
      <c r="D520" s="383"/>
      <c r="E520" s="398">
        <v>1000</v>
      </c>
      <c r="F520" s="398"/>
      <c r="G520" s="398"/>
      <c r="H520" s="398">
        <v>1500</v>
      </c>
      <c r="I520" s="393"/>
    </row>
    <row r="521" spans="1:9">
      <c r="A521" s="365" t="s">
        <v>2094</v>
      </c>
      <c r="B521" s="365" t="s">
        <v>2788</v>
      </c>
      <c r="C521" s="366" t="s">
        <v>831</v>
      </c>
      <c r="D521" s="383"/>
      <c r="E521" s="398">
        <v>140000</v>
      </c>
      <c r="F521" s="398"/>
      <c r="G521" s="398"/>
      <c r="H521" s="398">
        <v>140000</v>
      </c>
    </row>
    <row r="522" spans="1:9">
      <c r="A522" s="365" t="s">
        <v>2094</v>
      </c>
      <c r="B522" s="365" t="s">
        <v>2789</v>
      </c>
      <c r="C522" s="366" t="s">
        <v>832</v>
      </c>
      <c r="D522" s="383"/>
      <c r="E522" s="398">
        <v>7500</v>
      </c>
      <c r="F522" s="398"/>
      <c r="G522" s="398"/>
      <c r="H522" s="398">
        <v>11958.16</v>
      </c>
    </row>
    <row r="523" spans="1:9">
      <c r="A523" s="365" t="s">
        <v>2094</v>
      </c>
      <c r="B523" s="365" t="s">
        <v>2790</v>
      </c>
      <c r="C523" s="366" t="s">
        <v>833</v>
      </c>
      <c r="D523" s="383"/>
      <c r="E523" s="398">
        <v>2500</v>
      </c>
      <c r="F523" s="398"/>
      <c r="G523" s="398"/>
      <c r="H523" s="398">
        <v>2500</v>
      </c>
    </row>
    <row r="524" spans="1:9">
      <c r="A524" s="365" t="s">
        <v>2094</v>
      </c>
      <c r="B524" s="365" t="s">
        <v>2791</v>
      </c>
      <c r="C524" s="366" t="s">
        <v>834</v>
      </c>
      <c r="D524" s="383"/>
      <c r="E524" s="398">
        <v>0</v>
      </c>
      <c r="F524" s="398"/>
      <c r="G524" s="398"/>
      <c r="H524" s="398">
        <v>0</v>
      </c>
    </row>
    <row r="525" spans="1:9">
      <c r="A525" s="365" t="s">
        <v>2094</v>
      </c>
      <c r="B525" s="365" t="s">
        <v>2792</v>
      </c>
      <c r="C525" s="366" t="s">
        <v>819</v>
      </c>
      <c r="D525" s="383"/>
      <c r="E525" s="398">
        <v>12861799.449999999</v>
      </c>
      <c r="F525" s="398"/>
      <c r="G525" s="398"/>
      <c r="H525" s="398">
        <v>13605943.580584075</v>
      </c>
    </row>
    <row r="526" spans="1:9" ht="25.5">
      <c r="A526" s="381" t="s">
        <v>1973</v>
      </c>
      <c r="B526" s="362" t="s">
        <v>835</v>
      </c>
      <c r="C526" s="362" t="s">
        <v>2793</v>
      </c>
      <c r="D526" s="382"/>
      <c r="E526" s="395"/>
      <c r="F526" s="395"/>
      <c r="G526" s="395"/>
      <c r="H526" s="395"/>
    </row>
    <row r="527" spans="1:9" ht="25.5">
      <c r="A527" s="381" t="s">
        <v>1975</v>
      </c>
      <c r="B527" s="362" t="s">
        <v>837</v>
      </c>
      <c r="C527" s="362" t="s">
        <v>1572</v>
      </c>
      <c r="D527" s="382" t="s">
        <v>1253</v>
      </c>
      <c r="E527" s="395"/>
      <c r="F527" s="395"/>
      <c r="G527" s="395"/>
      <c r="H527" s="395"/>
    </row>
    <row r="528" spans="1:9" ht="24">
      <c r="A528" s="365" t="s">
        <v>1978</v>
      </c>
      <c r="B528" s="365" t="s">
        <v>2794</v>
      </c>
      <c r="C528" s="366" t="s">
        <v>836</v>
      </c>
      <c r="D528" s="383" t="s">
        <v>1253</v>
      </c>
      <c r="E528" s="398">
        <v>35000</v>
      </c>
      <c r="F528" s="398"/>
      <c r="G528" s="398"/>
      <c r="H528" s="398">
        <v>21079</v>
      </c>
    </row>
    <row r="529" spans="1:8" ht="25.5">
      <c r="A529" s="381" t="s">
        <v>1975</v>
      </c>
      <c r="B529" s="362" t="s">
        <v>839</v>
      </c>
      <c r="C529" s="362" t="s">
        <v>1573</v>
      </c>
      <c r="D529" s="382"/>
      <c r="E529" s="395"/>
      <c r="F529" s="395"/>
      <c r="G529" s="395"/>
      <c r="H529" s="395"/>
    </row>
    <row r="530" spans="1:8">
      <c r="A530" s="365" t="s">
        <v>1978</v>
      </c>
      <c r="B530" s="365" t="s">
        <v>2795</v>
      </c>
      <c r="C530" s="366" t="s">
        <v>838</v>
      </c>
      <c r="D530" s="383"/>
      <c r="E530" s="398">
        <v>0</v>
      </c>
      <c r="F530" s="398"/>
      <c r="G530" s="398"/>
      <c r="H530" s="398">
        <v>0</v>
      </c>
    </row>
    <row r="531" spans="1:8" ht="25.5">
      <c r="A531" s="381" t="s">
        <v>1975</v>
      </c>
      <c r="B531" s="362" t="s">
        <v>840</v>
      </c>
      <c r="C531" s="362" t="s">
        <v>1574</v>
      </c>
      <c r="D531" s="382"/>
      <c r="E531" s="395"/>
      <c r="F531" s="395"/>
      <c r="G531" s="395"/>
      <c r="H531" s="395"/>
    </row>
    <row r="532" spans="1:8">
      <c r="A532" s="381" t="s">
        <v>1978</v>
      </c>
      <c r="B532" s="362" t="s">
        <v>841</v>
      </c>
      <c r="C532" s="362" t="s">
        <v>1575</v>
      </c>
      <c r="D532" s="382"/>
      <c r="E532" s="395"/>
      <c r="F532" s="395"/>
      <c r="G532" s="395"/>
      <c r="H532" s="395"/>
    </row>
    <row r="533" spans="1:8">
      <c r="A533" s="365" t="s">
        <v>2094</v>
      </c>
      <c r="B533" s="365" t="s">
        <v>2796</v>
      </c>
      <c r="C533" s="366" t="s">
        <v>842</v>
      </c>
      <c r="D533" s="383"/>
      <c r="E533" s="398">
        <v>7600</v>
      </c>
      <c r="F533" s="398"/>
      <c r="G533" s="398"/>
      <c r="H533" s="398">
        <v>7600</v>
      </c>
    </row>
    <row r="534" spans="1:8">
      <c r="A534" s="365" t="s">
        <v>2094</v>
      </c>
      <c r="B534" s="365" t="s">
        <v>2797</v>
      </c>
      <c r="C534" s="366" t="s">
        <v>843</v>
      </c>
      <c r="D534" s="383"/>
      <c r="E534" s="398">
        <v>0</v>
      </c>
      <c r="F534" s="398"/>
      <c r="G534" s="398"/>
      <c r="H534" s="398">
        <v>0</v>
      </c>
    </row>
    <row r="535" spans="1:8">
      <c r="A535" s="365" t="s">
        <v>2094</v>
      </c>
      <c r="B535" s="365" t="s">
        <v>2798</v>
      </c>
      <c r="C535" s="366" t="s">
        <v>844</v>
      </c>
      <c r="D535" s="383"/>
      <c r="E535" s="398">
        <v>2000</v>
      </c>
      <c r="F535" s="398"/>
      <c r="G535" s="398"/>
      <c r="H535" s="398">
        <v>1800</v>
      </c>
    </row>
    <row r="536" spans="1:8">
      <c r="A536" s="365" t="s">
        <v>2094</v>
      </c>
      <c r="B536" s="365" t="s">
        <v>2799</v>
      </c>
      <c r="C536" s="366" t="s">
        <v>845</v>
      </c>
      <c r="D536" s="383"/>
      <c r="E536" s="398">
        <v>0</v>
      </c>
      <c r="F536" s="398"/>
      <c r="G536" s="398"/>
      <c r="H536" s="398">
        <v>0</v>
      </c>
    </row>
    <row r="537" spans="1:8">
      <c r="A537" s="365" t="s">
        <v>2094</v>
      </c>
      <c r="B537" s="365" t="s">
        <v>2800</v>
      </c>
      <c r="C537" s="366" t="s">
        <v>846</v>
      </c>
      <c r="D537" s="383"/>
      <c r="E537" s="398">
        <v>0</v>
      </c>
      <c r="F537" s="398"/>
      <c r="G537" s="398"/>
      <c r="H537" s="398">
        <v>0</v>
      </c>
    </row>
    <row r="538" spans="1:8" ht="25.5">
      <c r="A538" s="381" t="s">
        <v>1978</v>
      </c>
      <c r="B538" s="362" t="s">
        <v>848</v>
      </c>
      <c r="C538" s="362" t="s">
        <v>1576</v>
      </c>
      <c r="D538" s="382"/>
      <c r="E538" s="395"/>
      <c r="F538" s="395"/>
      <c r="G538" s="395"/>
      <c r="H538" s="395"/>
    </row>
    <row r="539" spans="1:8" ht="24">
      <c r="A539" s="365" t="s">
        <v>2094</v>
      </c>
      <c r="B539" s="365" t="s">
        <v>2801</v>
      </c>
      <c r="C539" s="366" t="s">
        <v>847</v>
      </c>
      <c r="D539" s="383"/>
      <c r="E539" s="398">
        <v>0</v>
      </c>
      <c r="F539" s="398"/>
      <c r="G539" s="398"/>
      <c r="H539" s="398">
        <v>0</v>
      </c>
    </row>
    <row r="540" spans="1:8" ht="25.5">
      <c r="A540" s="381" t="s">
        <v>1978</v>
      </c>
      <c r="B540" s="362" t="s">
        <v>849</v>
      </c>
      <c r="C540" s="362" t="s">
        <v>2802</v>
      </c>
      <c r="D540" s="382"/>
      <c r="E540" s="395"/>
      <c r="F540" s="395"/>
      <c r="G540" s="395"/>
      <c r="H540" s="395"/>
    </row>
    <row r="541" spans="1:8">
      <c r="A541" s="365" t="s">
        <v>2094</v>
      </c>
      <c r="B541" s="365" t="s">
        <v>2803</v>
      </c>
      <c r="C541" s="366" t="s">
        <v>2804</v>
      </c>
      <c r="D541" s="383"/>
      <c r="E541" s="398">
        <v>0</v>
      </c>
      <c r="F541" s="398"/>
      <c r="G541" s="398"/>
      <c r="H541" s="398">
        <v>0</v>
      </c>
    </row>
    <row r="542" spans="1:8">
      <c r="A542" s="381" t="s">
        <v>1978</v>
      </c>
      <c r="B542" s="362" t="s">
        <v>850</v>
      </c>
      <c r="C542" s="362" t="s">
        <v>2805</v>
      </c>
      <c r="D542" s="382"/>
      <c r="E542" s="395"/>
      <c r="F542" s="395"/>
      <c r="G542" s="395"/>
      <c r="H542" s="395"/>
    </row>
    <row r="543" spans="1:8">
      <c r="A543" s="365" t="s">
        <v>2094</v>
      </c>
      <c r="B543" s="365" t="s">
        <v>2806</v>
      </c>
      <c r="C543" s="366" t="s">
        <v>2807</v>
      </c>
      <c r="D543" s="383"/>
      <c r="E543" s="398">
        <v>37600</v>
      </c>
      <c r="F543" s="398"/>
      <c r="G543" s="398"/>
      <c r="H543" s="398">
        <v>518597.56497695856</v>
      </c>
    </row>
    <row r="544" spans="1:8" ht="25.5">
      <c r="A544" s="381" t="s">
        <v>1978</v>
      </c>
      <c r="B544" s="362" t="s">
        <v>851</v>
      </c>
      <c r="C544" s="362" t="s">
        <v>2808</v>
      </c>
      <c r="D544" s="382"/>
      <c r="E544" s="395"/>
      <c r="F544" s="395"/>
      <c r="G544" s="395"/>
      <c r="H544" s="395"/>
    </row>
    <row r="545" spans="1:8">
      <c r="A545" s="365" t="s">
        <v>2094</v>
      </c>
      <c r="B545" s="365" t="s">
        <v>2809</v>
      </c>
      <c r="C545" s="366" t="s">
        <v>852</v>
      </c>
      <c r="D545" s="383"/>
      <c r="E545" s="398">
        <v>0</v>
      </c>
      <c r="F545" s="398"/>
      <c r="G545" s="398"/>
      <c r="H545" s="398">
        <v>0</v>
      </c>
    </row>
    <row r="546" spans="1:8" ht="24">
      <c r="A546" s="365" t="s">
        <v>2094</v>
      </c>
      <c r="B546" s="365" t="s">
        <v>2810</v>
      </c>
      <c r="C546" s="366" t="s">
        <v>853</v>
      </c>
      <c r="D546" s="383"/>
      <c r="E546" s="398">
        <v>0</v>
      </c>
      <c r="F546" s="398"/>
      <c r="G546" s="398"/>
      <c r="H546" s="398">
        <v>0</v>
      </c>
    </row>
    <row r="547" spans="1:8">
      <c r="A547" s="365" t="s">
        <v>2094</v>
      </c>
      <c r="B547" s="365" t="s">
        <v>2811</v>
      </c>
      <c r="C547" s="366" t="s">
        <v>854</v>
      </c>
      <c r="D547" s="383"/>
      <c r="E547" s="398">
        <v>0</v>
      </c>
      <c r="F547" s="398"/>
      <c r="G547" s="398"/>
      <c r="H547" s="398">
        <v>0</v>
      </c>
    </row>
    <row r="548" spans="1:8">
      <c r="A548" s="365" t="s">
        <v>2094</v>
      </c>
      <c r="B548" s="365" t="s">
        <v>2812</v>
      </c>
      <c r="C548" s="366" t="s">
        <v>855</v>
      </c>
      <c r="D548" s="383"/>
      <c r="E548" s="398">
        <v>25200</v>
      </c>
      <c r="F548" s="398"/>
      <c r="G548" s="398"/>
      <c r="H548" s="398">
        <v>31209.56</v>
      </c>
    </row>
    <row r="549" spans="1:8">
      <c r="A549" s="365" t="s">
        <v>2094</v>
      </c>
      <c r="B549" s="365" t="s">
        <v>2813</v>
      </c>
      <c r="C549" s="366" t="s">
        <v>2814</v>
      </c>
      <c r="D549" s="383"/>
      <c r="E549" s="398">
        <v>80000</v>
      </c>
      <c r="F549" s="398"/>
      <c r="G549" s="398"/>
      <c r="H549" s="398">
        <v>100000</v>
      </c>
    </row>
    <row r="550" spans="1:8" ht="51">
      <c r="A550" s="381" t="s">
        <v>1978</v>
      </c>
      <c r="B550" s="362" t="s">
        <v>856</v>
      </c>
      <c r="C550" s="362" t="s">
        <v>2815</v>
      </c>
      <c r="D550" s="382"/>
      <c r="E550" s="395"/>
      <c r="F550" s="395"/>
      <c r="G550" s="395"/>
      <c r="H550" s="395"/>
    </row>
    <row r="551" spans="1:8" ht="48">
      <c r="A551" s="365" t="s">
        <v>2094</v>
      </c>
      <c r="B551" s="365" t="s">
        <v>2816</v>
      </c>
      <c r="C551" s="366" t="s">
        <v>2817</v>
      </c>
      <c r="D551" s="383"/>
      <c r="E551" s="398">
        <v>0</v>
      </c>
      <c r="F551" s="398"/>
      <c r="G551" s="398"/>
      <c r="H551" s="398">
        <v>0</v>
      </c>
    </row>
    <row r="552" spans="1:8" ht="25.5">
      <c r="A552" s="381" t="s">
        <v>1975</v>
      </c>
      <c r="B552" s="362" t="s">
        <v>857</v>
      </c>
      <c r="C552" s="362" t="s">
        <v>1581</v>
      </c>
      <c r="D552" s="382"/>
      <c r="E552" s="395"/>
      <c r="F552" s="395"/>
      <c r="G552" s="395"/>
      <c r="H552" s="395"/>
    </row>
    <row r="553" spans="1:8" ht="38.25">
      <c r="A553" s="381" t="s">
        <v>1978</v>
      </c>
      <c r="B553" s="362" t="s">
        <v>859</v>
      </c>
      <c r="C553" s="362" t="s">
        <v>1582</v>
      </c>
      <c r="D553" s="382" t="s">
        <v>1253</v>
      </c>
      <c r="E553" s="395"/>
      <c r="F553" s="395"/>
      <c r="G553" s="395"/>
      <c r="H553" s="395"/>
    </row>
    <row r="554" spans="1:8" ht="24">
      <c r="A554" s="365" t="s">
        <v>2094</v>
      </c>
      <c r="B554" s="365" t="s">
        <v>2818</v>
      </c>
      <c r="C554" s="366" t="s">
        <v>858</v>
      </c>
      <c r="D554" s="383" t="s">
        <v>1253</v>
      </c>
      <c r="E554" s="398">
        <v>0</v>
      </c>
      <c r="F554" s="398"/>
      <c r="G554" s="398"/>
      <c r="H554" s="398">
        <v>58496</v>
      </c>
    </row>
    <row r="555" spans="1:8" ht="38.25">
      <c r="A555" s="381" t="s">
        <v>1978</v>
      </c>
      <c r="B555" s="362" t="s">
        <v>861</v>
      </c>
      <c r="C555" s="362" t="s">
        <v>1583</v>
      </c>
      <c r="D555" s="382"/>
      <c r="E555" s="395"/>
      <c r="F555" s="395"/>
      <c r="G555" s="395"/>
      <c r="H555" s="395"/>
    </row>
    <row r="556" spans="1:8" ht="24">
      <c r="A556" s="365" t="s">
        <v>2094</v>
      </c>
      <c r="B556" s="365" t="s">
        <v>2819</v>
      </c>
      <c r="C556" s="366" t="s">
        <v>860</v>
      </c>
      <c r="D556" s="383"/>
      <c r="E556" s="398">
        <v>0</v>
      </c>
      <c r="F556" s="398"/>
      <c r="G556" s="398"/>
      <c r="H556" s="398">
        <v>0</v>
      </c>
    </row>
    <row r="557" spans="1:8" ht="38.25">
      <c r="A557" s="381" t="s">
        <v>1978</v>
      </c>
      <c r="B557" s="362" t="s">
        <v>863</v>
      </c>
      <c r="C557" s="362" t="s">
        <v>1584</v>
      </c>
      <c r="D557" s="382"/>
      <c r="E557" s="395"/>
      <c r="F557" s="395"/>
      <c r="G557" s="395"/>
      <c r="H557" s="395"/>
    </row>
    <row r="558" spans="1:8" ht="24">
      <c r="A558" s="365" t="s">
        <v>2094</v>
      </c>
      <c r="B558" s="365" t="s">
        <v>2820</v>
      </c>
      <c r="C558" s="366" t="s">
        <v>862</v>
      </c>
      <c r="D558" s="383"/>
      <c r="E558" s="398">
        <v>0</v>
      </c>
      <c r="F558" s="398"/>
      <c r="G558" s="398"/>
      <c r="H558" s="398">
        <v>0</v>
      </c>
    </row>
    <row r="559" spans="1:8">
      <c r="A559" s="381" t="s">
        <v>1973</v>
      </c>
      <c r="B559" s="362" t="s">
        <v>864</v>
      </c>
      <c r="C559" s="362" t="s">
        <v>1585</v>
      </c>
      <c r="D559" s="382"/>
      <c r="E559" s="395"/>
      <c r="F559" s="395"/>
      <c r="G559" s="395"/>
      <c r="H559" s="395"/>
    </row>
    <row r="560" spans="1:8">
      <c r="A560" s="381" t="s">
        <v>1975</v>
      </c>
      <c r="B560" s="362" t="s">
        <v>866</v>
      </c>
      <c r="C560" s="362" t="s">
        <v>1586</v>
      </c>
      <c r="D560" s="382"/>
      <c r="E560" s="395"/>
      <c r="F560" s="395"/>
      <c r="G560" s="395"/>
      <c r="H560" s="395"/>
    </row>
    <row r="561" spans="1:8">
      <c r="A561" s="365" t="s">
        <v>1978</v>
      </c>
      <c r="B561" s="365" t="s">
        <v>2821</v>
      </c>
      <c r="C561" s="366" t="s">
        <v>865</v>
      </c>
      <c r="D561" s="383"/>
      <c r="E561" s="398">
        <v>0</v>
      </c>
      <c r="F561" s="398"/>
      <c r="G561" s="398"/>
      <c r="H561" s="398">
        <v>0</v>
      </c>
    </row>
    <row r="562" spans="1:8">
      <c r="A562" s="381" t="s">
        <v>1975</v>
      </c>
      <c r="B562" s="362" t="s">
        <v>868</v>
      </c>
      <c r="C562" s="362" t="s">
        <v>1587</v>
      </c>
      <c r="D562" s="382"/>
      <c r="E562" s="395"/>
      <c r="F562" s="395"/>
      <c r="G562" s="395"/>
      <c r="H562" s="395"/>
    </row>
    <row r="563" spans="1:8">
      <c r="A563" s="365" t="s">
        <v>1978</v>
      </c>
      <c r="B563" s="365" t="s">
        <v>2822</v>
      </c>
      <c r="C563" s="366" t="s">
        <v>867</v>
      </c>
      <c r="D563" s="383"/>
      <c r="E563" s="398">
        <v>65000</v>
      </c>
      <c r="F563" s="398"/>
      <c r="G563" s="398"/>
      <c r="H563" s="398">
        <v>65000</v>
      </c>
    </row>
    <row r="564" spans="1:8">
      <c r="A564" s="381" t="s">
        <v>1969</v>
      </c>
      <c r="B564" s="362" t="s">
        <v>1588</v>
      </c>
      <c r="C564" s="362" t="s">
        <v>2823</v>
      </c>
      <c r="D564" s="382"/>
      <c r="E564" s="395"/>
      <c r="F564" s="395"/>
      <c r="G564" s="395"/>
      <c r="H564" s="395"/>
    </row>
    <row r="565" spans="1:8" ht="25.5">
      <c r="A565" s="381" t="s">
        <v>1971</v>
      </c>
      <c r="B565" s="362" t="s">
        <v>870</v>
      </c>
      <c r="C565" s="362" t="s">
        <v>2824</v>
      </c>
      <c r="D565" s="382"/>
      <c r="E565" s="395"/>
      <c r="F565" s="395"/>
      <c r="G565" s="395"/>
      <c r="H565" s="395"/>
    </row>
    <row r="566" spans="1:8">
      <c r="A566" s="365" t="s">
        <v>1973</v>
      </c>
      <c r="B566" s="365" t="s">
        <v>2825</v>
      </c>
      <c r="C566" s="366" t="s">
        <v>869</v>
      </c>
      <c r="D566" s="383"/>
      <c r="E566" s="398">
        <v>1000</v>
      </c>
      <c r="F566" s="398"/>
      <c r="G566" s="398"/>
      <c r="H566" s="398">
        <v>0</v>
      </c>
    </row>
    <row r="567" spans="1:8" ht="25.5">
      <c r="A567" s="381" t="s">
        <v>1971</v>
      </c>
      <c r="B567" s="362" t="s">
        <v>871</v>
      </c>
      <c r="C567" s="362" t="s">
        <v>2826</v>
      </c>
      <c r="D567" s="382"/>
      <c r="E567" s="395"/>
      <c r="F567" s="395"/>
      <c r="G567" s="395"/>
      <c r="H567" s="395"/>
    </row>
    <row r="568" spans="1:8">
      <c r="A568" s="365">
        <v>5</v>
      </c>
      <c r="B568" s="365" t="s">
        <v>2827</v>
      </c>
      <c r="C568" s="366" t="s">
        <v>872</v>
      </c>
      <c r="D568" s="383"/>
      <c r="E568" s="398">
        <v>0</v>
      </c>
      <c r="F568" s="398"/>
      <c r="G568" s="398"/>
      <c r="H568" s="398">
        <v>0</v>
      </c>
    </row>
    <row r="569" spans="1:8">
      <c r="A569" s="365">
        <v>5</v>
      </c>
      <c r="B569" s="365" t="s">
        <v>2828</v>
      </c>
      <c r="C569" s="366" t="s">
        <v>873</v>
      </c>
      <c r="D569" s="383"/>
      <c r="E569" s="398">
        <v>0</v>
      </c>
      <c r="F569" s="398"/>
      <c r="G569" s="398"/>
      <c r="H569" s="398">
        <v>0</v>
      </c>
    </row>
    <row r="570" spans="1:8">
      <c r="A570" s="365">
        <v>5</v>
      </c>
      <c r="B570" s="365" t="s">
        <v>2829</v>
      </c>
      <c r="C570" s="366" t="s">
        <v>874</v>
      </c>
      <c r="D570" s="383"/>
      <c r="E570" s="398">
        <v>0</v>
      </c>
      <c r="F570" s="398"/>
      <c r="G570" s="398"/>
      <c r="H570" s="398">
        <v>0</v>
      </c>
    </row>
    <row r="571" spans="1:8" ht="25.5">
      <c r="A571" s="381" t="s">
        <v>1971</v>
      </c>
      <c r="B571" s="362" t="s">
        <v>876</v>
      </c>
      <c r="C571" s="362" t="s">
        <v>2830</v>
      </c>
      <c r="D571" s="382"/>
      <c r="E571" s="395"/>
      <c r="F571" s="395"/>
      <c r="G571" s="395"/>
      <c r="H571" s="395"/>
    </row>
    <row r="572" spans="1:8" ht="24">
      <c r="A572" s="365" t="s">
        <v>1973</v>
      </c>
      <c r="B572" s="365" t="s">
        <v>2831</v>
      </c>
      <c r="C572" s="366" t="s">
        <v>875</v>
      </c>
      <c r="D572" s="383"/>
      <c r="E572" s="398">
        <v>1000</v>
      </c>
      <c r="F572" s="398"/>
      <c r="G572" s="398"/>
      <c r="H572" s="398">
        <v>0</v>
      </c>
    </row>
    <row r="573" spans="1:8">
      <c r="A573" s="381" t="s">
        <v>1971</v>
      </c>
      <c r="B573" s="362" t="s">
        <v>878</v>
      </c>
      <c r="C573" s="362" t="s">
        <v>2832</v>
      </c>
      <c r="D573" s="382"/>
      <c r="E573" s="395"/>
      <c r="F573" s="395"/>
      <c r="G573" s="395"/>
      <c r="H573" s="395"/>
    </row>
    <row r="574" spans="1:8">
      <c r="A574" s="365" t="s">
        <v>1973</v>
      </c>
      <c r="B574" s="365" t="s">
        <v>2833</v>
      </c>
      <c r="C574" s="366" t="s">
        <v>877</v>
      </c>
      <c r="D574" s="383"/>
      <c r="E574" s="398">
        <v>1000</v>
      </c>
      <c r="F574" s="398"/>
      <c r="G574" s="398"/>
      <c r="H574" s="398">
        <v>0</v>
      </c>
    </row>
    <row r="575" spans="1:8">
      <c r="A575" s="381" t="s">
        <v>1971</v>
      </c>
      <c r="B575" s="362" t="s">
        <v>880</v>
      </c>
      <c r="C575" s="362" t="s">
        <v>2834</v>
      </c>
      <c r="D575" s="382"/>
      <c r="E575" s="395"/>
      <c r="F575" s="395"/>
      <c r="G575" s="395"/>
      <c r="H575" s="395"/>
    </row>
    <row r="576" spans="1:8">
      <c r="A576" s="365" t="s">
        <v>1973</v>
      </c>
      <c r="B576" s="365" t="s">
        <v>2835</v>
      </c>
      <c r="C576" s="366" t="s">
        <v>879</v>
      </c>
      <c r="D576" s="383"/>
      <c r="E576" s="398">
        <v>1000</v>
      </c>
      <c r="F576" s="398"/>
      <c r="G576" s="398"/>
      <c r="H576" s="398">
        <v>1100</v>
      </c>
    </row>
    <row r="577" spans="1:8">
      <c r="A577" s="381" t="s">
        <v>1971</v>
      </c>
      <c r="B577" s="362" t="s">
        <v>882</v>
      </c>
      <c r="C577" s="362" t="s">
        <v>2836</v>
      </c>
      <c r="D577" s="382"/>
      <c r="E577" s="395"/>
      <c r="F577" s="395"/>
      <c r="G577" s="395"/>
      <c r="H577" s="395"/>
    </row>
    <row r="578" spans="1:8">
      <c r="A578" s="365" t="s">
        <v>1973</v>
      </c>
      <c r="B578" s="365" t="s">
        <v>2837</v>
      </c>
      <c r="C578" s="366" t="s">
        <v>883</v>
      </c>
      <c r="D578" s="383"/>
      <c r="E578" s="398">
        <v>0</v>
      </c>
      <c r="F578" s="398"/>
      <c r="G578" s="398"/>
      <c r="H578" s="398">
        <v>0</v>
      </c>
    </row>
    <row r="579" spans="1:8">
      <c r="A579" s="365" t="s">
        <v>1973</v>
      </c>
      <c r="B579" s="365" t="s">
        <v>2838</v>
      </c>
      <c r="C579" s="366" t="s">
        <v>884</v>
      </c>
      <c r="D579" s="383"/>
      <c r="E579" s="398">
        <v>0</v>
      </c>
      <c r="F579" s="398"/>
      <c r="G579" s="398"/>
      <c r="H579" s="398">
        <v>0</v>
      </c>
    </row>
    <row r="580" spans="1:8">
      <c r="A580" s="365" t="s">
        <v>1973</v>
      </c>
      <c r="B580" s="365" t="s">
        <v>2839</v>
      </c>
      <c r="C580" s="366" t="s">
        <v>881</v>
      </c>
      <c r="D580" s="383"/>
      <c r="E580" s="398">
        <v>1000</v>
      </c>
      <c r="F580" s="398"/>
      <c r="G580" s="398"/>
      <c r="H580" s="398">
        <v>0</v>
      </c>
    </row>
    <row r="581" spans="1:8" ht="25.5">
      <c r="A581" s="381" t="s">
        <v>1971</v>
      </c>
      <c r="B581" s="362" t="s">
        <v>886</v>
      </c>
      <c r="C581" s="362" t="s">
        <v>2840</v>
      </c>
      <c r="D581" s="382" t="s">
        <v>1253</v>
      </c>
      <c r="E581" s="395"/>
      <c r="F581" s="395"/>
      <c r="G581" s="395"/>
      <c r="H581" s="395"/>
    </row>
    <row r="582" spans="1:8" ht="24">
      <c r="A582" s="365" t="s">
        <v>1973</v>
      </c>
      <c r="B582" s="365" t="s">
        <v>2841</v>
      </c>
      <c r="C582" s="366" t="s">
        <v>885</v>
      </c>
      <c r="D582" s="383" t="s">
        <v>1253</v>
      </c>
      <c r="E582" s="398">
        <v>0</v>
      </c>
      <c r="F582" s="398"/>
      <c r="G582" s="398"/>
      <c r="H582" s="398">
        <v>0</v>
      </c>
    </row>
    <row r="583" spans="1:8">
      <c r="A583" s="381" t="s">
        <v>1969</v>
      </c>
      <c r="B583" s="362" t="s">
        <v>887</v>
      </c>
      <c r="C583" s="362" t="s">
        <v>2842</v>
      </c>
      <c r="D583" s="382"/>
      <c r="E583" s="395"/>
      <c r="F583" s="395"/>
      <c r="G583" s="395"/>
      <c r="H583" s="395"/>
    </row>
    <row r="584" spans="1:8">
      <c r="A584" s="381" t="s">
        <v>1971</v>
      </c>
      <c r="B584" s="362" t="s">
        <v>888</v>
      </c>
      <c r="C584" s="362" t="s">
        <v>2843</v>
      </c>
      <c r="D584" s="382"/>
      <c r="E584" s="395"/>
      <c r="F584" s="395"/>
      <c r="G584" s="395"/>
      <c r="H584" s="395"/>
    </row>
    <row r="585" spans="1:8">
      <c r="A585" s="365">
        <v>5</v>
      </c>
      <c r="B585" s="365" t="s">
        <v>2844</v>
      </c>
      <c r="C585" s="366" t="s">
        <v>889</v>
      </c>
      <c r="D585" s="383"/>
      <c r="E585" s="398">
        <v>786953</v>
      </c>
      <c r="F585" s="398"/>
      <c r="G585" s="398"/>
      <c r="H585" s="398">
        <v>604666.89</v>
      </c>
    </row>
    <row r="586" spans="1:8">
      <c r="A586" s="365">
        <v>5</v>
      </c>
      <c r="B586" s="365" t="s">
        <v>2845</v>
      </c>
      <c r="C586" s="366" t="s">
        <v>890</v>
      </c>
      <c r="D586" s="383"/>
      <c r="E586" s="398">
        <v>40000</v>
      </c>
      <c r="F586" s="398"/>
      <c r="G586" s="398"/>
      <c r="H586" s="398">
        <v>50162.73</v>
      </c>
    </row>
    <row r="587" spans="1:8">
      <c r="A587" s="381" t="s">
        <v>1971</v>
      </c>
      <c r="B587" s="362" t="s">
        <v>891</v>
      </c>
      <c r="C587" s="362" t="s">
        <v>2846</v>
      </c>
      <c r="D587" s="382"/>
      <c r="E587" s="395"/>
      <c r="F587" s="395"/>
      <c r="G587" s="395"/>
      <c r="H587" s="395"/>
    </row>
    <row r="588" spans="1:8">
      <c r="A588" s="381" t="s">
        <v>1973</v>
      </c>
      <c r="B588" s="362" t="s">
        <v>893</v>
      </c>
      <c r="C588" s="362" t="s">
        <v>1600</v>
      </c>
      <c r="D588" s="382"/>
      <c r="E588" s="395"/>
      <c r="F588" s="395"/>
      <c r="G588" s="395"/>
      <c r="H588" s="395"/>
    </row>
    <row r="589" spans="1:8">
      <c r="A589" s="365" t="s">
        <v>1975</v>
      </c>
      <c r="B589" s="365" t="s">
        <v>2847</v>
      </c>
      <c r="C589" s="366" t="s">
        <v>892</v>
      </c>
      <c r="D589" s="383"/>
      <c r="E589" s="398">
        <v>3000000</v>
      </c>
      <c r="F589" s="398"/>
      <c r="G589" s="398"/>
      <c r="H589" s="398">
        <v>2357041.44</v>
      </c>
    </row>
    <row r="590" spans="1:8">
      <c r="A590" s="381" t="s">
        <v>1973</v>
      </c>
      <c r="B590" s="362" t="s">
        <v>894</v>
      </c>
      <c r="C590" s="362" t="s">
        <v>1601</v>
      </c>
      <c r="D590" s="382"/>
      <c r="E590" s="395"/>
      <c r="F590" s="395"/>
      <c r="G590" s="395"/>
      <c r="H590" s="395"/>
    </row>
    <row r="591" spans="1:8">
      <c r="A591" s="365" t="s">
        <v>1975</v>
      </c>
      <c r="B591" s="365" t="s">
        <v>2848</v>
      </c>
      <c r="C591" s="366" t="s">
        <v>895</v>
      </c>
      <c r="D591" s="383"/>
      <c r="E591" s="398">
        <v>195937</v>
      </c>
      <c r="F591" s="398"/>
      <c r="G591" s="398"/>
      <c r="H591" s="398">
        <v>60000</v>
      </c>
    </row>
    <row r="592" spans="1:8">
      <c r="A592" s="365" t="s">
        <v>1975</v>
      </c>
      <c r="B592" s="365" t="s">
        <v>2849</v>
      </c>
      <c r="C592" s="366" t="s">
        <v>896</v>
      </c>
      <c r="D592" s="383"/>
      <c r="E592" s="398">
        <v>20000</v>
      </c>
      <c r="F592" s="398"/>
      <c r="G592" s="398"/>
      <c r="H592" s="398">
        <v>50000</v>
      </c>
    </row>
    <row r="593" spans="1:8">
      <c r="A593" s="365" t="s">
        <v>1975</v>
      </c>
      <c r="B593" s="365" t="s">
        <v>2850</v>
      </c>
      <c r="C593" s="366" t="s">
        <v>897</v>
      </c>
      <c r="D593" s="383"/>
      <c r="E593" s="398">
        <v>0</v>
      </c>
      <c r="F593" s="398"/>
      <c r="G593" s="398"/>
      <c r="H593" s="398">
        <v>0</v>
      </c>
    </row>
    <row r="594" spans="1:8">
      <c r="A594" s="365" t="s">
        <v>1975</v>
      </c>
      <c r="B594" s="365" t="s">
        <v>2851</v>
      </c>
      <c r="C594" s="366" t="s">
        <v>898</v>
      </c>
      <c r="D594" s="383"/>
      <c r="E594" s="398">
        <v>1000</v>
      </c>
      <c r="F594" s="398"/>
      <c r="G594" s="398"/>
      <c r="H594" s="398">
        <v>1477.42</v>
      </c>
    </row>
    <row r="595" spans="1:8">
      <c r="A595" s="381" t="s">
        <v>1971</v>
      </c>
      <c r="B595" s="362" t="s">
        <v>899</v>
      </c>
      <c r="C595" s="362" t="s">
        <v>2852</v>
      </c>
      <c r="D595" s="382"/>
      <c r="E595" s="395"/>
      <c r="F595" s="395"/>
      <c r="G595" s="395"/>
      <c r="H595" s="395"/>
    </row>
    <row r="596" spans="1:8">
      <c r="A596" s="381" t="s">
        <v>1973</v>
      </c>
      <c r="B596" s="362" t="s">
        <v>900</v>
      </c>
      <c r="C596" s="362" t="s">
        <v>1603</v>
      </c>
      <c r="D596" s="382"/>
      <c r="E596" s="395"/>
      <c r="F596" s="395"/>
      <c r="G596" s="395"/>
      <c r="H596" s="395"/>
    </row>
    <row r="597" spans="1:8">
      <c r="A597" s="365" t="s">
        <v>1975</v>
      </c>
      <c r="B597" s="365" t="s">
        <v>2853</v>
      </c>
      <c r="C597" s="366" t="s">
        <v>2854</v>
      </c>
      <c r="D597" s="383"/>
      <c r="E597" s="398">
        <v>0</v>
      </c>
      <c r="F597" s="398"/>
      <c r="G597" s="398"/>
      <c r="H597" s="398">
        <v>0</v>
      </c>
    </row>
    <row r="598" spans="1:8">
      <c r="A598" s="365" t="s">
        <v>1975</v>
      </c>
      <c r="B598" s="365" t="s">
        <v>2855</v>
      </c>
      <c r="C598" s="366" t="s">
        <v>2856</v>
      </c>
      <c r="D598" s="383"/>
      <c r="E598" s="398">
        <v>0</v>
      </c>
      <c r="F598" s="398"/>
      <c r="G598" s="398"/>
      <c r="H598" s="398">
        <v>0</v>
      </c>
    </row>
    <row r="599" spans="1:8">
      <c r="A599" s="381" t="s">
        <v>1973</v>
      </c>
      <c r="B599" s="362" t="s">
        <v>901</v>
      </c>
      <c r="C599" s="362" t="s">
        <v>1604</v>
      </c>
      <c r="D599" s="382"/>
      <c r="E599" s="395"/>
      <c r="F599" s="395"/>
      <c r="G599" s="395"/>
      <c r="H599" s="395"/>
    </row>
    <row r="600" spans="1:8">
      <c r="A600" s="365" t="s">
        <v>1975</v>
      </c>
      <c r="B600" s="365" t="s">
        <v>2857</v>
      </c>
      <c r="C600" s="366" t="s">
        <v>2858</v>
      </c>
      <c r="D600" s="383"/>
      <c r="E600" s="398">
        <v>0</v>
      </c>
      <c r="F600" s="398"/>
      <c r="G600" s="398"/>
      <c r="H600" s="398">
        <v>0</v>
      </c>
    </row>
    <row r="601" spans="1:8">
      <c r="A601" s="365" t="s">
        <v>1975</v>
      </c>
      <c r="B601" s="365" t="s">
        <v>2859</v>
      </c>
      <c r="C601" s="366" t="s">
        <v>2860</v>
      </c>
      <c r="D601" s="383"/>
      <c r="E601" s="398">
        <v>0</v>
      </c>
      <c r="F601" s="398"/>
      <c r="G601" s="398"/>
      <c r="H601" s="398">
        <v>0</v>
      </c>
    </row>
    <row r="602" spans="1:8">
      <c r="A602" s="381" t="s">
        <v>1971</v>
      </c>
      <c r="B602" s="362" t="s">
        <v>903</v>
      </c>
      <c r="C602" s="362" t="s">
        <v>1605</v>
      </c>
      <c r="D602" s="382"/>
      <c r="E602" s="395"/>
      <c r="F602" s="395"/>
      <c r="G602" s="395"/>
      <c r="H602" s="395"/>
    </row>
    <row r="603" spans="1:8">
      <c r="A603" s="365" t="s">
        <v>1973</v>
      </c>
      <c r="B603" s="365" t="s">
        <v>2861</v>
      </c>
      <c r="C603" s="366" t="s">
        <v>902</v>
      </c>
      <c r="D603" s="383"/>
      <c r="E603" s="398">
        <v>0</v>
      </c>
      <c r="F603" s="398"/>
      <c r="G603" s="398"/>
      <c r="H603" s="398">
        <v>0</v>
      </c>
    </row>
    <row r="604" spans="1:8" ht="25.5">
      <c r="A604" s="381" t="s">
        <v>1971</v>
      </c>
      <c r="B604" s="362" t="s">
        <v>905</v>
      </c>
      <c r="C604" s="362" t="s">
        <v>1606</v>
      </c>
      <c r="D604" s="382" t="s">
        <v>1253</v>
      </c>
      <c r="E604" s="395"/>
      <c r="F604" s="395"/>
      <c r="G604" s="395"/>
      <c r="H604" s="395"/>
    </row>
    <row r="605" spans="1:8" ht="24">
      <c r="A605" s="365" t="s">
        <v>1973</v>
      </c>
      <c r="B605" s="365" t="s">
        <v>2862</v>
      </c>
      <c r="C605" s="366" t="s">
        <v>904</v>
      </c>
      <c r="D605" s="383" t="s">
        <v>1253</v>
      </c>
      <c r="E605" s="398">
        <v>0</v>
      </c>
      <c r="F605" s="398"/>
      <c r="G605" s="398"/>
      <c r="H605" s="398">
        <v>0</v>
      </c>
    </row>
    <row r="606" spans="1:8">
      <c r="A606" s="381" t="s">
        <v>1969</v>
      </c>
      <c r="B606" s="362" t="s">
        <v>906</v>
      </c>
      <c r="C606" s="362" t="s">
        <v>2863</v>
      </c>
      <c r="D606" s="382"/>
      <c r="E606" s="395"/>
      <c r="F606" s="395"/>
      <c r="G606" s="395"/>
      <c r="H606" s="395"/>
    </row>
    <row r="607" spans="1:8">
      <c r="A607" s="381" t="s">
        <v>1971</v>
      </c>
      <c r="B607" s="362" t="s">
        <v>907</v>
      </c>
      <c r="C607" s="362" t="s">
        <v>1610</v>
      </c>
      <c r="D607" s="382"/>
      <c r="E607" s="395"/>
      <c r="F607" s="395"/>
      <c r="G607" s="395"/>
      <c r="H607" s="395"/>
    </row>
    <row r="608" spans="1:8">
      <c r="A608" s="381" t="s">
        <v>1973</v>
      </c>
      <c r="B608" s="362" t="s">
        <v>908</v>
      </c>
      <c r="C608" s="362" t="s">
        <v>1611</v>
      </c>
      <c r="D608" s="382"/>
      <c r="E608" s="395"/>
      <c r="F608" s="395"/>
      <c r="G608" s="395"/>
      <c r="H608" s="395"/>
    </row>
    <row r="609" spans="1:8" ht="25.5">
      <c r="A609" s="381" t="s">
        <v>1975</v>
      </c>
      <c r="B609" s="362" t="s">
        <v>909</v>
      </c>
      <c r="C609" s="362" t="s">
        <v>1612</v>
      </c>
      <c r="D609" s="382"/>
      <c r="E609" s="395"/>
      <c r="F609" s="395"/>
      <c r="G609" s="395"/>
      <c r="H609" s="395"/>
    </row>
    <row r="610" spans="1:8" ht="24">
      <c r="A610" s="365">
        <v>7</v>
      </c>
      <c r="B610" s="365" t="s">
        <v>2864</v>
      </c>
      <c r="C610" s="366" t="s">
        <v>2865</v>
      </c>
      <c r="D610" s="383"/>
      <c r="E610" s="398">
        <f>VLOOKUP(B610,'[1]Alimentazione CE Costi'!$H$474:$N$754,7,FALSE)</f>
        <v>431928.57</v>
      </c>
      <c r="F610" s="398"/>
      <c r="G610" s="398"/>
      <c r="H610" s="398">
        <v>124232.69</v>
      </c>
    </row>
    <row r="611" spans="1:8" ht="24">
      <c r="A611" s="365">
        <v>7</v>
      </c>
      <c r="B611" s="365" t="s">
        <v>2866</v>
      </c>
      <c r="C611" s="366" t="s">
        <v>2867</v>
      </c>
      <c r="D611" s="383"/>
      <c r="E611" s="398">
        <f>VLOOKUP(B611,'[1]Alimentazione CE Costi'!$H$474:$N$754,7,FALSE)</f>
        <v>107486</v>
      </c>
      <c r="F611" s="398"/>
      <c r="G611" s="398"/>
      <c r="H611" s="398">
        <v>34387.15</v>
      </c>
    </row>
    <row r="612" spans="1:8" ht="24">
      <c r="A612" s="365">
        <v>7</v>
      </c>
      <c r="B612" s="365" t="s">
        <v>2868</v>
      </c>
      <c r="C612" s="366" t="s">
        <v>2869</v>
      </c>
      <c r="D612" s="383"/>
      <c r="E612" s="398">
        <f>VLOOKUP(B612,'[1]Alimentazione CE Costi'!$H$474:$N$754,7,FALSE)</f>
        <v>76537</v>
      </c>
      <c r="F612" s="398"/>
      <c r="G612" s="398"/>
      <c r="H612" s="398">
        <v>18237.349999999999</v>
      </c>
    </row>
    <row r="613" spans="1:8" ht="24">
      <c r="A613" s="365">
        <v>7</v>
      </c>
      <c r="B613" s="365" t="s">
        <v>2870</v>
      </c>
      <c r="C613" s="366" t="s">
        <v>2871</v>
      </c>
      <c r="D613" s="383"/>
      <c r="E613" s="398">
        <f>VLOOKUP(B613,'[1]Alimentazione CE Costi'!$H$474:$N$754,7,FALSE)</f>
        <v>8110</v>
      </c>
      <c r="F613" s="398"/>
      <c r="G613" s="398"/>
      <c r="H613" s="398">
        <v>0</v>
      </c>
    </row>
    <row r="614" spans="1:8" ht="24">
      <c r="A614" s="365">
        <v>7</v>
      </c>
      <c r="B614" s="365" t="s">
        <v>2872</v>
      </c>
      <c r="C614" s="366" t="s">
        <v>2873</v>
      </c>
      <c r="D614" s="383"/>
      <c r="E614" s="398">
        <f>VLOOKUP(B614,'[1]Alimentazione CE Costi'!$H$474:$N$754,7,FALSE)</f>
        <v>0</v>
      </c>
      <c r="F614" s="398"/>
      <c r="G614" s="398"/>
      <c r="H614" s="398">
        <v>0</v>
      </c>
    </row>
    <row r="615" spans="1:8" ht="24">
      <c r="A615" s="365">
        <v>7</v>
      </c>
      <c r="B615" s="365" t="s">
        <v>2874</v>
      </c>
      <c r="C615" s="366" t="s">
        <v>2875</v>
      </c>
      <c r="D615" s="383"/>
      <c r="E615" s="398">
        <f>VLOOKUP(B615,'[1]Alimentazione CE Costi'!$H$474:$N$754,7,FALSE)</f>
        <v>0</v>
      </c>
      <c r="F615" s="398"/>
      <c r="G615" s="398"/>
      <c r="H615" s="398">
        <v>0</v>
      </c>
    </row>
    <row r="616" spans="1:8" ht="24">
      <c r="A616" s="365">
        <v>7</v>
      </c>
      <c r="B616" s="365" t="s">
        <v>2876</v>
      </c>
      <c r="C616" s="366" t="s">
        <v>2877</v>
      </c>
      <c r="D616" s="383"/>
      <c r="E616" s="398">
        <f>VLOOKUP(B616,'[1]Alimentazione CE Costi'!$H$474:$N$754,7,FALSE)</f>
        <v>0</v>
      </c>
      <c r="F616" s="398"/>
      <c r="G616" s="398"/>
      <c r="H616" s="398">
        <v>0</v>
      </c>
    </row>
    <row r="617" spans="1:8" ht="24">
      <c r="A617" s="365">
        <v>7</v>
      </c>
      <c r="B617" s="365" t="s">
        <v>2878</v>
      </c>
      <c r="C617" s="366" t="s">
        <v>2879</v>
      </c>
      <c r="D617" s="383"/>
      <c r="E617" s="398">
        <f>VLOOKUP(B617,'[1]Alimentazione CE Costi'!$H$474:$N$754,7,FALSE)</f>
        <v>179043.27000000002</v>
      </c>
      <c r="F617" s="398"/>
      <c r="G617" s="398"/>
      <c r="H617" s="398">
        <v>56506.61</v>
      </c>
    </row>
    <row r="618" spans="1:8" ht="25.5">
      <c r="A618" s="381" t="s">
        <v>1975</v>
      </c>
      <c r="B618" s="362" t="s">
        <v>910</v>
      </c>
      <c r="C618" s="362" t="s">
        <v>2880</v>
      </c>
      <c r="D618" s="382"/>
      <c r="E618" s="395"/>
      <c r="F618" s="395"/>
      <c r="G618" s="395"/>
      <c r="H618" s="395"/>
    </row>
    <row r="619" spans="1:8" ht="24">
      <c r="A619" s="365">
        <v>7</v>
      </c>
      <c r="B619" s="365" t="s">
        <v>2881</v>
      </c>
      <c r="C619" s="366" t="s">
        <v>2882</v>
      </c>
      <c r="D619" s="383"/>
      <c r="E619" s="398">
        <f>VLOOKUP(B619,'[1]Alimentazione CE Costi'!$H$474:$N$754,7,FALSE)</f>
        <v>0</v>
      </c>
      <c r="F619" s="398"/>
      <c r="G619" s="398"/>
      <c r="H619" s="398">
        <v>0</v>
      </c>
    </row>
    <row r="620" spans="1:8" ht="24">
      <c r="A620" s="365">
        <v>7</v>
      </c>
      <c r="B620" s="365" t="s">
        <v>2883</v>
      </c>
      <c r="C620" s="366" t="s">
        <v>2884</v>
      </c>
      <c r="D620" s="383"/>
      <c r="E620" s="398">
        <f>VLOOKUP(B620,'[1]Alimentazione CE Costi'!$H$474:$N$754,7,FALSE)</f>
        <v>0</v>
      </c>
      <c r="F620" s="398"/>
      <c r="G620" s="398"/>
      <c r="H620" s="398">
        <v>0</v>
      </c>
    </row>
    <row r="621" spans="1:8" ht="24">
      <c r="A621" s="365">
        <v>7</v>
      </c>
      <c r="B621" s="365" t="s">
        <v>2885</v>
      </c>
      <c r="C621" s="366" t="s">
        <v>2886</v>
      </c>
      <c r="D621" s="383"/>
      <c r="E621" s="398">
        <f>VLOOKUP(B621,'[1]Alimentazione CE Costi'!$H$474:$N$754,7,FALSE)</f>
        <v>0</v>
      </c>
      <c r="F621" s="398"/>
      <c r="G621" s="398"/>
      <c r="H621" s="398">
        <v>0</v>
      </c>
    </row>
    <row r="622" spans="1:8" ht="24">
      <c r="A622" s="365">
        <v>7</v>
      </c>
      <c r="B622" s="365" t="s">
        <v>2887</v>
      </c>
      <c r="C622" s="366" t="s">
        <v>2888</v>
      </c>
      <c r="D622" s="383"/>
      <c r="E622" s="398">
        <f>VLOOKUP(B622,'[1]Alimentazione CE Costi'!$H$474:$N$754,7,FALSE)</f>
        <v>0</v>
      </c>
      <c r="F622" s="398"/>
      <c r="G622" s="398"/>
      <c r="H622" s="398">
        <v>0</v>
      </c>
    </row>
    <row r="623" spans="1:8" ht="24">
      <c r="A623" s="365">
        <v>7</v>
      </c>
      <c r="B623" s="365" t="s">
        <v>2889</v>
      </c>
      <c r="C623" s="366" t="s">
        <v>2890</v>
      </c>
      <c r="D623" s="383"/>
      <c r="E623" s="398">
        <f>VLOOKUP(B623,'[1]Alimentazione CE Costi'!$H$474:$N$754,7,FALSE)</f>
        <v>0</v>
      </c>
      <c r="F623" s="398"/>
      <c r="G623" s="398"/>
      <c r="H623" s="398">
        <v>0</v>
      </c>
    </row>
    <row r="624" spans="1:8" ht="24">
      <c r="A624" s="365">
        <v>7</v>
      </c>
      <c r="B624" s="365" t="s">
        <v>2891</v>
      </c>
      <c r="C624" s="366" t="s">
        <v>2892</v>
      </c>
      <c r="D624" s="383"/>
      <c r="E624" s="398">
        <f>VLOOKUP(B624,'[1]Alimentazione CE Costi'!$H$474:$N$754,7,FALSE)</f>
        <v>0</v>
      </c>
      <c r="F624" s="398"/>
      <c r="G624" s="398"/>
      <c r="H624" s="398">
        <v>0</v>
      </c>
    </row>
    <row r="625" spans="1:8">
      <c r="A625" s="365">
        <v>7</v>
      </c>
      <c r="B625" s="365" t="s">
        <v>2893</v>
      </c>
      <c r="C625" s="366" t="s">
        <v>2894</v>
      </c>
      <c r="D625" s="383"/>
      <c r="E625" s="398">
        <f>VLOOKUP(B625,'[1]Alimentazione CE Costi'!$H$474:$N$754,7,FALSE)</f>
        <v>0</v>
      </c>
      <c r="F625" s="398"/>
      <c r="G625" s="398"/>
      <c r="H625" s="398">
        <v>0</v>
      </c>
    </row>
    <row r="626" spans="1:8" ht="24">
      <c r="A626" s="365">
        <v>7</v>
      </c>
      <c r="B626" s="365" t="s">
        <v>2895</v>
      </c>
      <c r="C626" s="366" t="s">
        <v>2896</v>
      </c>
      <c r="D626" s="383"/>
      <c r="E626" s="398">
        <f>VLOOKUP(B626,'[1]Alimentazione CE Costi'!$H$474:$N$754,7,FALSE)</f>
        <v>0</v>
      </c>
      <c r="F626" s="398"/>
      <c r="G626" s="398"/>
      <c r="H626" s="398">
        <v>0</v>
      </c>
    </row>
    <row r="627" spans="1:8">
      <c r="A627" s="381" t="s">
        <v>1975</v>
      </c>
      <c r="B627" s="362" t="s">
        <v>912</v>
      </c>
      <c r="C627" s="362" t="s">
        <v>1614</v>
      </c>
      <c r="D627" s="382"/>
      <c r="E627" s="395"/>
      <c r="F627" s="395"/>
      <c r="G627" s="395"/>
      <c r="H627" s="395"/>
    </row>
    <row r="628" spans="1:8">
      <c r="A628" s="365" t="s">
        <v>1978</v>
      </c>
      <c r="B628" s="365" t="s">
        <v>2897</v>
      </c>
      <c r="C628" s="366" t="s">
        <v>911</v>
      </c>
      <c r="D628" s="383"/>
      <c r="E628" s="398">
        <f>VLOOKUP(B628,'[1]Alimentazione CE Costi'!$H$474:$N$754,7,FALSE)</f>
        <v>0</v>
      </c>
      <c r="F628" s="398"/>
      <c r="G628" s="398"/>
      <c r="H628" s="398">
        <v>0</v>
      </c>
    </row>
    <row r="629" spans="1:8">
      <c r="A629" s="381" t="s">
        <v>1973</v>
      </c>
      <c r="B629" s="362" t="s">
        <v>913</v>
      </c>
      <c r="C629" s="362" t="s">
        <v>1615</v>
      </c>
      <c r="D629" s="382"/>
      <c r="E629" s="395"/>
      <c r="F629" s="395"/>
      <c r="G629" s="395"/>
      <c r="H629" s="395"/>
    </row>
    <row r="630" spans="1:8" ht="25.5">
      <c r="A630" s="381" t="s">
        <v>1975</v>
      </c>
      <c r="B630" s="362" t="s">
        <v>914</v>
      </c>
      <c r="C630" s="362" t="s">
        <v>2898</v>
      </c>
      <c r="D630" s="382"/>
      <c r="E630" s="395"/>
      <c r="F630" s="395"/>
      <c r="G630" s="395"/>
      <c r="H630" s="395"/>
    </row>
    <row r="631" spans="1:8" ht="24">
      <c r="A631" s="365">
        <v>7</v>
      </c>
      <c r="B631" s="365" t="s">
        <v>2899</v>
      </c>
      <c r="C631" s="366" t="s">
        <v>2900</v>
      </c>
      <c r="D631" s="383"/>
      <c r="E631" s="398">
        <v>465864.33999999991</v>
      </c>
      <c r="F631" s="398"/>
      <c r="G631" s="398"/>
      <c r="H631" s="398">
        <v>419520.11999999994</v>
      </c>
    </row>
    <row r="632" spans="1:8" ht="24">
      <c r="A632" s="365">
        <v>7</v>
      </c>
      <c r="B632" s="365" t="s">
        <v>2901</v>
      </c>
      <c r="C632" s="366" t="s">
        <v>2902</v>
      </c>
      <c r="D632" s="383"/>
      <c r="E632" s="398">
        <v>152051.43274357979</v>
      </c>
      <c r="F632" s="398"/>
      <c r="G632" s="398"/>
      <c r="H632" s="398">
        <v>61405.63</v>
      </c>
    </row>
    <row r="633" spans="1:8" ht="24">
      <c r="A633" s="365">
        <v>7</v>
      </c>
      <c r="B633" s="365" t="s">
        <v>2903</v>
      </c>
      <c r="C633" s="366" t="s">
        <v>2904</v>
      </c>
      <c r="D633" s="383"/>
      <c r="E633" s="398">
        <v>99539.625239385758</v>
      </c>
      <c r="F633" s="398"/>
      <c r="G633" s="398"/>
      <c r="H633" s="398">
        <v>111591.99000000002</v>
      </c>
    </row>
    <row r="634" spans="1:8" ht="24">
      <c r="A634" s="365">
        <v>7</v>
      </c>
      <c r="B634" s="365" t="s">
        <v>2905</v>
      </c>
      <c r="C634" s="366" t="s">
        <v>2906</v>
      </c>
      <c r="D634" s="383"/>
      <c r="E634" s="398">
        <v>11584.840021753957</v>
      </c>
      <c r="F634" s="398"/>
      <c r="G634" s="398"/>
      <c r="H634" s="398">
        <v>0</v>
      </c>
    </row>
    <row r="635" spans="1:8" ht="24">
      <c r="A635" s="365">
        <v>7</v>
      </c>
      <c r="B635" s="365" t="s">
        <v>2907</v>
      </c>
      <c r="C635" s="366" t="s">
        <v>2908</v>
      </c>
      <c r="D635" s="383"/>
      <c r="E635" s="398">
        <v>0</v>
      </c>
      <c r="F635" s="398"/>
      <c r="G635" s="398"/>
      <c r="H635" s="398">
        <v>0</v>
      </c>
    </row>
    <row r="636" spans="1:8" ht="24">
      <c r="A636" s="365">
        <v>7</v>
      </c>
      <c r="B636" s="365" t="s">
        <v>2909</v>
      </c>
      <c r="C636" s="366" t="s">
        <v>2910</v>
      </c>
      <c r="D636" s="383"/>
      <c r="E636" s="398">
        <v>0</v>
      </c>
      <c r="F636" s="398"/>
      <c r="G636" s="398"/>
      <c r="H636" s="398">
        <v>0</v>
      </c>
    </row>
    <row r="637" spans="1:8" ht="24">
      <c r="A637" s="365">
        <v>7</v>
      </c>
      <c r="B637" s="365" t="s">
        <v>2911</v>
      </c>
      <c r="C637" s="366" t="s">
        <v>2912</v>
      </c>
      <c r="D637" s="383"/>
      <c r="E637" s="398">
        <v>500</v>
      </c>
      <c r="F637" s="398"/>
      <c r="G637" s="398"/>
      <c r="H637" s="398">
        <v>277.76</v>
      </c>
    </row>
    <row r="638" spans="1:8" ht="24">
      <c r="A638" s="365">
        <v>7</v>
      </c>
      <c r="B638" s="365" t="s">
        <v>2913</v>
      </c>
      <c r="C638" s="366" t="s">
        <v>2914</v>
      </c>
      <c r="D638" s="383"/>
      <c r="E638" s="398">
        <v>209305.09</v>
      </c>
      <c r="F638" s="398"/>
      <c r="G638" s="398"/>
      <c r="H638" s="398">
        <v>163447.93</v>
      </c>
    </row>
    <row r="639" spans="1:8" ht="25.5">
      <c r="A639" s="381" t="s">
        <v>1975</v>
      </c>
      <c r="B639" s="362" t="s">
        <v>915</v>
      </c>
      <c r="C639" s="362" t="s">
        <v>2915</v>
      </c>
      <c r="D639" s="382"/>
      <c r="E639" s="395"/>
      <c r="F639" s="395"/>
      <c r="G639" s="395"/>
      <c r="H639" s="395"/>
    </row>
    <row r="640" spans="1:8" ht="24">
      <c r="A640" s="365">
        <v>7</v>
      </c>
      <c r="B640" s="365" t="s">
        <v>2916</v>
      </c>
      <c r="C640" s="366" t="s">
        <v>2917</v>
      </c>
      <c r="D640" s="383"/>
      <c r="E640" s="398">
        <v>45428.24</v>
      </c>
      <c r="F640" s="398"/>
      <c r="G640" s="398"/>
      <c r="H640" s="398">
        <v>66553.599999999991</v>
      </c>
    </row>
    <row r="641" spans="1:8" ht="24">
      <c r="A641" s="365">
        <v>7</v>
      </c>
      <c r="B641" s="365" t="s">
        <v>2918</v>
      </c>
      <c r="C641" s="366" t="s">
        <v>2919</v>
      </c>
      <c r="D641" s="383"/>
      <c r="E641" s="398">
        <v>1500</v>
      </c>
      <c r="F641" s="398"/>
      <c r="G641" s="398"/>
      <c r="H641" s="398">
        <v>2192.4100000000008</v>
      </c>
    </row>
    <row r="642" spans="1:8" ht="24">
      <c r="A642" s="365">
        <v>7</v>
      </c>
      <c r="B642" s="365" t="s">
        <v>2920</v>
      </c>
      <c r="C642" s="366" t="s">
        <v>2921</v>
      </c>
      <c r="D642" s="383"/>
      <c r="E642" s="398">
        <v>9800</v>
      </c>
      <c r="F642" s="398"/>
      <c r="G642" s="398"/>
      <c r="H642" s="398">
        <v>17808</v>
      </c>
    </row>
    <row r="643" spans="1:8" ht="24">
      <c r="A643" s="365">
        <v>7</v>
      </c>
      <c r="B643" s="365" t="s">
        <v>2922</v>
      </c>
      <c r="C643" s="366" t="s">
        <v>2923</v>
      </c>
      <c r="D643" s="383"/>
      <c r="E643" s="398">
        <v>0</v>
      </c>
      <c r="F643" s="398"/>
      <c r="G643" s="398"/>
      <c r="H643" s="398">
        <v>0</v>
      </c>
    </row>
    <row r="644" spans="1:8" ht="24">
      <c r="A644" s="365">
        <v>7</v>
      </c>
      <c r="B644" s="365" t="s">
        <v>2924</v>
      </c>
      <c r="C644" s="366" t="s">
        <v>2925</v>
      </c>
      <c r="D644" s="383"/>
      <c r="E644" s="398">
        <v>0</v>
      </c>
      <c r="F644" s="398"/>
      <c r="G644" s="398"/>
      <c r="H644" s="398">
        <v>0</v>
      </c>
    </row>
    <row r="645" spans="1:8" ht="24">
      <c r="A645" s="365">
        <v>7</v>
      </c>
      <c r="B645" s="365" t="s">
        <v>2926</v>
      </c>
      <c r="C645" s="366" t="s">
        <v>2927</v>
      </c>
      <c r="D645" s="383"/>
      <c r="E645" s="398">
        <v>0</v>
      </c>
      <c r="F645" s="398"/>
      <c r="G645" s="398"/>
      <c r="H645" s="398">
        <v>0</v>
      </c>
    </row>
    <row r="646" spans="1:8" ht="24">
      <c r="A646" s="365">
        <v>7</v>
      </c>
      <c r="B646" s="365" t="s">
        <v>2928</v>
      </c>
      <c r="C646" s="366" t="s">
        <v>2929</v>
      </c>
      <c r="D646" s="383"/>
      <c r="E646" s="398">
        <v>0</v>
      </c>
      <c r="F646" s="398"/>
      <c r="G646" s="398"/>
      <c r="H646" s="398">
        <v>0</v>
      </c>
    </row>
    <row r="647" spans="1:8" ht="24">
      <c r="A647" s="365">
        <v>7</v>
      </c>
      <c r="B647" s="365" t="s">
        <v>2930</v>
      </c>
      <c r="C647" s="366" t="s">
        <v>2931</v>
      </c>
      <c r="D647" s="383"/>
      <c r="E647" s="398">
        <v>16275.33</v>
      </c>
      <c r="F647" s="398"/>
      <c r="G647" s="398"/>
      <c r="H647" s="398">
        <v>25996.249999999993</v>
      </c>
    </row>
    <row r="648" spans="1:8">
      <c r="A648" s="381" t="s">
        <v>1975</v>
      </c>
      <c r="B648" s="362" t="s">
        <v>916</v>
      </c>
      <c r="C648" s="362" t="s">
        <v>1618</v>
      </c>
      <c r="D648" s="382"/>
      <c r="E648" s="395"/>
      <c r="F648" s="395"/>
      <c r="G648" s="395"/>
      <c r="H648" s="395"/>
    </row>
    <row r="649" spans="1:8">
      <c r="A649" s="365" t="s">
        <v>1978</v>
      </c>
      <c r="B649" s="365" t="s">
        <v>2932</v>
      </c>
      <c r="C649" s="366" t="s">
        <v>2933</v>
      </c>
      <c r="D649" s="383"/>
      <c r="E649" s="398">
        <v>0</v>
      </c>
      <c r="F649" s="398"/>
      <c r="G649" s="398"/>
      <c r="H649" s="398">
        <v>0</v>
      </c>
    </row>
    <row r="650" spans="1:8">
      <c r="A650" s="381" t="s">
        <v>1971</v>
      </c>
      <c r="B650" s="362" t="s">
        <v>917</v>
      </c>
      <c r="C650" s="362" t="s">
        <v>1619</v>
      </c>
      <c r="D650" s="382"/>
      <c r="E650" s="395"/>
      <c r="F650" s="395"/>
      <c r="G650" s="395"/>
      <c r="H650" s="395"/>
    </row>
    <row r="651" spans="1:8" ht="25.5">
      <c r="A651" s="381" t="s">
        <v>1973</v>
      </c>
      <c r="B651" s="362" t="s">
        <v>918</v>
      </c>
      <c r="C651" s="362" t="s">
        <v>2934</v>
      </c>
      <c r="D651" s="382"/>
      <c r="E651" s="395"/>
      <c r="F651" s="395"/>
      <c r="G651" s="395"/>
      <c r="H651" s="395"/>
    </row>
    <row r="652" spans="1:8" ht="24">
      <c r="A652" s="365">
        <v>6</v>
      </c>
      <c r="B652" s="365" t="s">
        <v>2935</v>
      </c>
      <c r="C652" s="366" t="s">
        <v>2936</v>
      </c>
      <c r="D652" s="383"/>
      <c r="E652" s="398">
        <v>1406473.9000000013</v>
      </c>
      <c r="F652" s="398"/>
      <c r="G652" s="398"/>
      <c r="H652" s="398">
        <v>1163768.1099999999</v>
      </c>
    </row>
    <row r="653" spans="1:8" ht="24">
      <c r="A653" s="370">
        <v>6</v>
      </c>
      <c r="B653" s="370" t="s">
        <v>2937</v>
      </c>
      <c r="C653" s="371" t="s">
        <v>2938</v>
      </c>
      <c r="D653" s="388"/>
      <c r="E653" s="402"/>
      <c r="F653" s="402"/>
      <c r="G653" s="402"/>
      <c r="H653" s="402"/>
    </row>
    <row r="654" spans="1:8" ht="24">
      <c r="A654" s="365">
        <v>7</v>
      </c>
      <c r="B654" s="365" t="s">
        <v>2939</v>
      </c>
      <c r="C654" s="366" t="s">
        <v>2940</v>
      </c>
      <c r="D654" s="383"/>
      <c r="E654" s="398">
        <v>30032</v>
      </c>
      <c r="F654" s="398"/>
      <c r="G654" s="398"/>
      <c r="H654" s="398">
        <v>31500</v>
      </c>
    </row>
    <row r="655" spans="1:8" ht="24">
      <c r="A655" s="365">
        <v>7</v>
      </c>
      <c r="B655" s="365" t="s">
        <v>2941</v>
      </c>
      <c r="C655" s="366" t="s">
        <v>2942</v>
      </c>
      <c r="D655" s="383"/>
      <c r="E655" s="398">
        <v>140000</v>
      </c>
      <c r="F655" s="398"/>
      <c r="G655" s="398"/>
      <c r="H655" s="398">
        <v>136563.60999999999</v>
      </c>
    </row>
    <row r="656" spans="1:8" ht="24">
      <c r="A656" s="365">
        <v>7</v>
      </c>
      <c r="B656" s="365" t="s">
        <v>2943</v>
      </c>
      <c r="C656" s="366" t="s">
        <v>2944</v>
      </c>
      <c r="D656" s="383"/>
      <c r="E656" s="398">
        <v>323978</v>
      </c>
      <c r="F656" s="398"/>
      <c r="G656" s="398"/>
      <c r="H656" s="398">
        <v>177755.18</v>
      </c>
    </row>
    <row r="657" spans="1:8" ht="24">
      <c r="A657" s="370">
        <v>6</v>
      </c>
      <c r="B657" s="370" t="s">
        <v>2945</v>
      </c>
      <c r="C657" s="371" t="s">
        <v>2946</v>
      </c>
      <c r="D657" s="388"/>
      <c r="E657" s="402"/>
      <c r="F657" s="402"/>
      <c r="G657" s="402"/>
      <c r="H657" s="402"/>
    </row>
    <row r="658" spans="1:8" ht="24">
      <c r="A658" s="365">
        <v>7</v>
      </c>
      <c r="B658" s="365" t="s">
        <v>2947</v>
      </c>
      <c r="C658" s="366" t="s">
        <v>2948</v>
      </c>
      <c r="D658" s="383"/>
      <c r="E658" s="398">
        <v>103275</v>
      </c>
      <c r="F658" s="398"/>
      <c r="G658" s="398"/>
      <c r="H658" s="398">
        <v>66818.33</v>
      </c>
    </row>
    <row r="659" spans="1:8" ht="24">
      <c r="A659" s="365">
        <v>7</v>
      </c>
      <c r="B659" s="365" t="s">
        <v>2949</v>
      </c>
      <c r="C659" s="366" t="s">
        <v>2950</v>
      </c>
      <c r="D659" s="383"/>
      <c r="E659" s="398">
        <v>97854</v>
      </c>
      <c r="F659" s="398"/>
      <c r="G659" s="398"/>
      <c r="H659" s="398">
        <v>93769.860000000015</v>
      </c>
    </row>
    <row r="660" spans="1:8" ht="24">
      <c r="A660" s="365">
        <v>7</v>
      </c>
      <c r="B660" s="365" t="s">
        <v>2951</v>
      </c>
      <c r="C660" s="366" t="s">
        <v>2952</v>
      </c>
      <c r="D660" s="383"/>
      <c r="E660" s="398">
        <v>21600</v>
      </c>
      <c r="F660" s="398"/>
      <c r="G660" s="398"/>
      <c r="H660" s="398">
        <v>18009.5</v>
      </c>
    </row>
    <row r="661" spans="1:8" ht="24">
      <c r="A661" s="365">
        <v>6</v>
      </c>
      <c r="B661" s="365" t="s">
        <v>2953</v>
      </c>
      <c r="C661" s="366" t="s">
        <v>2954</v>
      </c>
      <c r="D661" s="383"/>
      <c r="E661" s="398">
        <v>0</v>
      </c>
      <c r="F661" s="398"/>
      <c r="G661" s="398"/>
      <c r="H661" s="398">
        <v>0</v>
      </c>
    </row>
    <row r="662" spans="1:8" ht="24">
      <c r="A662" s="365">
        <v>6</v>
      </c>
      <c r="B662" s="365" t="s">
        <v>2955</v>
      </c>
      <c r="C662" s="366" t="s">
        <v>2956</v>
      </c>
      <c r="D662" s="383"/>
      <c r="E662" s="398">
        <v>0</v>
      </c>
      <c r="F662" s="398"/>
      <c r="G662" s="398"/>
      <c r="H662" s="398">
        <v>0</v>
      </c>
    </row>
    <row r="663" spans="1:8" ht="24">
      <c r="A663" s="365">
        <v>6</v>
      </c>
      <c r="B663" s="365" t="s">
        <v>2957</v>
      </c>
      <c r="C663" s="366" t="s">
        <v>2958</v>
      </c>
      <c r="D663" s="383"/>
      <c r="E663" s="398">
        <v>500</v>
      </c>
      <c r="F663" s="398"/>
      <c r="G663" s="398"/>
      <c r="H663" s="398">
        <v>0</v>
      </c>
    </row>
    <row r="664" spans="1:8" ht="24">
      <c r="A664" s="365">
        <v>6</v>
      </c>
      <c r="B664" s="365" t="s">
        <v>2959</v>
      </c>
      <c r="C664" s="366" t="s">
        <v>2960</v>
      </c>
      <c r="D664" s="383"/>
      <c r="E664" s="398">
        <v>635501.2300000001</v>
      </c>
      <c r="F664" s="398"/>
      <c r="G664" s="398"/>
      <c r="H664" s="398">
        <v>510842.71000000008</v>
      </c>
    </row>
    <row r="665" spans="1:8" ht="25.5">
      <c r="A665" s="381" t="s">
        <v>1973</v>
      </c>
      <c r="B665" s="362" t="s">
        <v>919</v>
      </c>
      <c r="C665" s="362" t="s">
        <v>2961</v>
      </c>
      <c r="D665" s="382"/>
      <c r="E665" s="395"/>
      <c r="F665" s="395"/>
      <c r="G665" s="395"/>
      <c r="H665" s="395"/>
    </row>
    <row r="666" spans="1:8" ht="24">
      <c r="A666" s="370">
        <v>6</v>
      </c>
      <c r="B666" s="370" t="s">
        <v>2962</v>
      </c>
      <c r="C666" s="371" t="s">
        <v>2963</v>
      </c>
      <c r="D666" s="388"/>
      <c r="E666" s="402"/>
      <c r="F666" s="402"/>
      <c r="G666" s="402"/>
      <c r="H666" s="402"/>
    </row>
    <row r="667" spans="1:8" ht="24">
      <c r="A667" s="365">
        <v>7</v>
      </c>
      <c r="B667" s="368" t="s">
        <v>2964</v>
      </c>
      <c r="C667" s="366" t="s">
        <v>2965</v>
      </c>
      <c r="D667" s="383"/>
      <c r="E667" s="398">
        <v>0</v>
      </c>
      <c r="F667" s="398"/>
      <c r="G667" s="398"/>
      <c r="H667" s="398">
        <v>9951.51</v>
      </c>
    </row>
    <row r="668" spans="1:8" ht="24">
      <c r="A668" s="370">
        <v>7</v>
      </c>
      <c r="B668" s="370" t="s">
        <v>2966</v>
      </c>
      <c r="C668" s="371" t="s">
        <v>2967</v>
      </c>
      <c r="D668" s="388"/>
      <c r="E668" s="402"/>
      <c r="F668" s="402"/>
      <c r="G668" s="402"/>
      <c r="H668" s="402"/>
    </row>
    <row r="669" spans="1:8" ht="24">
      <c r="A669" s="365">
        <v>8</v>
      </c>
      <c r="B669" s="365" t="s">
        <v>2968</v>
      </c>
      <c r="C669" s="366" t="s">
        <v>2969</v>
      </c>
      <c r="D669" s="383"/>
      <c r="E669" s="398">
        <v>0</v>
      </c>
      <c r="F669" s="398"/>
      <c r="G669" s="398"/>
      <c r="H669" s="398">
        <v>0</v>
      </c>
    </row>
    <row r="670" spans="1:8" ht="24">
      <c r="A670" s="365">
        <v>8</v>
      </c>
      <c r="B670" s="365" t="s">
        <v>2970</v>
      </c>
      <c r="C670" s="366" t="s">
        <v>2971</v>
      </c>
      <c r="D670" s="383"/>
      <c r="E670" s="398">
        <v>0</v>
      </c>
      <c r="F670" s="398"/>
      <c r="G670" s="398"/>
      <c r="H670" s="398">
        <v>1336.39</v>
      </c>
    </row>
    <row r="671" spans="1:8" ht="24">
      <c r="A671" s="365">
        <v>8</v>
      </c>
      <c r="B671" s="365" t="s">
        <v>2972</v>
      </c>
      <c r="C671" s="366" t="s">
        <v>2973</v>
      </c>
      <c r="D671" s="383"/>
      <c r="E671" s="398">
        <v>0</v>
      </c>
      <c r="F671" s="398"/>
      <c r="G671" s="398"/>
      <c r="H671" s="398">
        <v>5196.7999999999993</v>
      </c>
    </row>
    <row r="672" spans="1:8" ht="24">
      <c r="A672" s="370">
        <v>7</v>
      </c>
      <c r="B672" s="370" t="s">
        <v>2974</v>
      </c>
      <c r="C672" s="371" t="s">
        <v>2975</v>
      </c>
      <c r="D672" s="388"/>
      <c r="E672" s="402"/>
      <c r="F672" s="402"/>
      <c r="G672" s="402"/>
      <c r="H672" s="402"/>
    </row>
    <row r="673" spans="1:8">
      <c r="A673" s="365">
        <v>8</v>
      </c>
      <c r="B673" s="365" t="s">
        <v>2976</v>
      </c>
      <c r="C673" s="366" t="s">
        <v>2977</v>
      </c>
      <c r="D673" s="383"/>
      <c r="E673" s="398">
        <v>0</v>
      </c>
      <c r="F673" s="398"/>
      <c r="G673" s="398"/>
      <c r="H673" s="398">
        <v>381.67</v>
      </c>
    </row>
    <row r="674" spans="1:8" ht="24">
      <c r="A674" s="365">
        <v>8</v>
      </c>
      <c r="B674" s="365" t="s">
        <v>2978</v>
      </c>
      <c r="C674" s="366" t="s">
        <v>2979</v>
      </c>
      <c r="D674" s="383"/>
      <c r="E674" s="398">
        <v>0</v>
      </c>
      <c r="F674" s="398"/>
      <c r="G674" s="398"/>
      <c r="H674" s="398">
        <v>0</v>
      </c>
    </row>
    <row r="675" spans="1:8" ht="24">
      <c r="A675" s="365">
        <v>8</v>
      </c>
      <c r="B675" s="365" t="s">
        <v>2980</v>
      </c>
      <c r="C675" s="366" t="s">
        <v>2981</v>
      </c>
      <c r="D675" s="383"/>
      <c r="E675" s="398">
        <v>0</v>
      </c>
      <c r="F675" s="398"/>
      <c r="G675" s="398"/>
      <c r="H675" s="398">
        <v>156.03</v>
      </c>
    </row>
    <row r="676" spans="1:8" ht="24">
      <c r="A676" s="365">
        <v>7</v>
      </c>
      <c r="B676" s="365" t="s">
        <v>2982</v>
      </c>
      <c r="C676" s="366" t="s">
        <v>2983</v>
      </c>
      <c r="D676" s="383"/>
      <c r="E676" s="398">
        <v>0</v>
      </c>
      <c r="F676" s="398"/>
      <c r="G676" s="398"/>
      <c r="H676" s="398">
        <v>0</v>
      </c>
    </row>
    <row r="677" spans="1:8" ht="24">
      <c r="A677" s="365">
        <v>7</v>
      </c>
      <c r="B677" s="365" t="s">
        <v>2984</v>
      </c>
      <c r="C677" s="366" t="s">
        <v>2985</v>
      </c>
      <c r="D677" s="383"/>
      <c r="E677" s="398">
        <v>0</v>
      </c>
      <c r="F677" s="398"/>
      <c r="G677" s="398"/>
      <c r="H677" s="398">
        <v>0</v>
      </c>
    </row>
    <row r="678" spans="1:8" ht="24">
      <c r="A678" s="365">
        <v>7</v>
      </c>
      <c r="B678" s="365" t="s">
        <v>2986</v>
      </c>
      <c r="C678" s="366" t="s">
        <v>2987</v>
      </c>
      <c r="D678" s="383"/>
      <c r="E678" s="398">
        <v>0</v>
      </c>
      <c r="F678" s="398"/>
      <c r="G678" s="398"/>
      <c r="H678" s="398">
        <v>0</v>
      </c>
    </row>
    <row r="679" spans="1:8" ht="24">
      <c r="A679" s="365">
        <v>7</v>
      </c>
      <c r="B679" s="365" t="s">
        <v>2988</v>
      </c>
      <c r="C679" s="366" t="s">
        <v>2989</v>
      </c>
      <c r="D679" s="383"/>
      <c r="E679" s="398">
        <v>0</v>
      </c>
      <c r="F679" s="398"/>
      <c r="G679" s="398"/>
      <c r="H679" s="398">
        <v>4944.99</v>
      </c>
    </row>
    <row r="680" spans="1:8" ht="24">
      <c r="A680" s="370">
        <v>6</v>
      </c>
      <c r="B680" s="370" t="s">
        <v>2990</v>
      </c>
      <c r="C680" s="371" t="s">
        <v>2991</v>
      </c>
      <c r="D680" s="388"/>
      <c r="E680" s="402"/>
      <c r="F680" s="402"/>
      <c r="G680" s="402"/>
      <c r="H680" s="402"/>
    </row>
    <row r="681" spans="1:8" ht="24">
      <c r="A681" s="365">
        <v>7</v>
      </c>
      <c r="B681" s="365" t="s">
        <v>2992</v>
      </c>
      <c r="C681" s="366" t="s">
        <v>2993</v>
      </c>
      <c r="D681" s="383"/>
      <c r="E681" s="398">
        <v>0</v>
      </c>
      <c r="F681" s="398"/>
      <c r="G681" s="398"/>
      <c r="H681" s="398">
        <v>0</v>
      </c>
    </row>
    <row r="682" spans="1:8" ht="24">
      <c r="A682" s="370">
        <v>7</v>
      </c>
      <c r="B682" s="370" t="s">
        <v>2994</v>
      </c>
      <c r="C682" s="371" t="s">
        <v>2995</v>
      </c>
      <c r="D682" s="388"/>
      <c r="E682" s="402"/>
      <c r="F682" s="402"/>
      <c r="G682" s="402"/>
      <c r="H682" s="402"/>
    </row>
    <row r="683" spans="1:8" ht="24">
      <c r="A683" s="365">
        <v>8</v>
      </c>
      <c r="B683" s="365" t="s">
        <v>2996</v>
      </c>
      <c r="C683" s="366" t="s">
        <v>2997</v>
      </c>
      <c r="D683" s="383"/>
      <c r="E683" s="398">
        <v>0</v>
      </c>
      <c r="F683" s="398"/>
      <c r="G683" s="398"/>
      <c r="H683" s="398">
        <v>0</v>
      </c>
    </row>
    <row r="684" spans="1:8" ht="24">
      <c r="A684" s="365">
        <v>8</v>
      </c>
      <c r="B684" s="365" t="s">
        <v>2998</v>
      </c>
      <c r="C684" s="366" t="s">
        <v>2999</v>
      </c>
      <c r="D684" s="383"/>
      <c r="E684" s="398">
        <v>0</v>
      </c>
      <c r="F684" s="398"/>
      <c r="G684" s="398"/>
      <c r="H684" s="398">
        <v>0</v>
      </c>
    </row>
    <row r="685" spans="1:8">
      <c r="A685" s="365">
        <v>8</v>
      </c>
      <c r="B685" s="365" t="s">
        <v>3000</v>
      </c>
      <c r="C685" s="366" t="s">
        <v>3001</v>
      </c>
      <c r="D685" s="383"/>
      <c r="E685" s="398">
        <v>0</v>
      </c>
      <c r="F685" s="398"/>
      <c r="G685" s="398"/>
      <c r="H685" s="398">
        <v>0</v>
      </c>
    </row>
    <row r="686" spans="1:8" ht="24">
      <c r="A686" s="370">
        <v>7</v>
      </c>
      <c r="B686" s="370" t="s">
        <v>3002</v>
      </c>
      <c r="C686" s="371" t="s">
        <v>3003</v>
      </c>
      <c r="D686" s="388"/>
      <c r="E686" s="402"/>
      <c r="F686" s="402"/>
      <c r="G686" s="402"/>
      <c r="H686" s="402"/>
    </row>
    <row r="687" spans="1:8" ht="24">
      <c r="A687" s="365">
        <v>8</v>
      </c>
      <c r="B687" s="365" t="s">
        <v>3004</v>
      </c>
      <c r="C687" s="366" t="s">
        <v>3005</v>
      </c>
      <c r="D687" s="383"/>
      <c r="E687" s="398">
        <v>0</v>
      </c>
      <c r="F687" s="398"/>
      <c r="G687" s="398"/>
      <c r="H687" s="398">
        <v>0</v>
      </c>
    </row>
    <row r="688" spans="1:8" ht="24">
      <c r="A688" s="365">
        <v>8</v>
      </c>
      <c r="B688" s="365" t="s">
        <v>3006</v>
      </c>
      <c r="C688" s="366" t="s">
        <v>3007</v>
      </c>
      <c r="D688" s="383"/>
      <c r="E688" s="398">
        <v>0</v>
      </c>
      <c r="F688" s="398"/>
      <c r="G688" s="398"/>
      <c r="H688" s="398">
        <v>0</v>
      </c>
    </row>
    <row r="689" spans="1:8" ht="24">
      <c r="A689" s="365">
        <v>8</v>
      </c>
      <c r="B689" s="365" t="s">
        <v>3008</v>
      </c>
      <c r="C689" s="366" t="s">
        <v>3009</v>
      </c>
      <c r="D689" s="383"/>
      <c r="E689" s="398">
        <v>0</v>
      </c>
      <c r="F689" s="398"/>
      <c r="G689" s="398"/>
      <c r="H689" s="398">
        <v>0</v>
      </c>
    </row>
    <row r="690" spans="1:8" ht="24">
      <c r="A690" s="365">
        <v>7</v>
      </c>
      <c r="B690" s="365" t="s">
        <v>3010</v>
      </c>
      <c r="C690" s="366" t="s">
        <v>3011</v>
      </c>
      <c r="D690" s="383"/>
      <c r="E690" s="398">
        <v>0</v>
      </c>
      <c r="F690" s="398"/>
      <c r="G690" s="398"/>
      <c r="H690" s="398">
        <v>0</v>
      </c>
    </row>
    <row r="691" spans="1:8" ht="24">
      <c r="A691" s="365">
        <v>7</v>
      </c>
      <c r="B691" s="365" t="s">
        <v>3012</v>
      </c>
      <c r="C691" s="366" t="s">
        <v>3013</v>
      </c>
      <c r="D691" s="383"/>
      <c r="E691" s="398">
        <v>0</v>
      </c>
      <c r="F691" s="398"/>
      <c r="G691" s="398"/>
      <c r="H691" s="398">
        <v>0</v>
      </c>
    </row>
    <row r="692" spans="1:8" ht="24">
      <c r="A692" s="365">
        <v>7</v>
      </c>
      <c r="B692" s="365" t="s">
        <v>3014</v>
      </c>
      <c r="C692" s="366" t="s">
        <v>3015</v>
      </c>
      <c r="D692" s="383"/>
      <c r="E692" s="398">
        <v>0</v>
      </c>
      <c r="F692" s="398"/>
      <c r="G692" s="398"/>
      <c r="H692" s="398">
        <v>0</v>
      </c>
    </row>
    <row r="693" spans="1:8" ht="24">
      <c r="A693" s="365">
        <v>7</v>
      </c>
      <c r="B693" s="365" t="s">
        <v>3016</v>
      </c>
      <c r="C693" s="366" t="s">
        <v>3017</v>
      </c>
      <c r="D693" s="383"/>
      <c r="E693" s="398">
        <v>0</v>
      </c>
      <c r="F693" s="398"/>
      <c r="G693" s="398"/>
      <c r="H693" s="398">
        <v>0</v>
      </c>
    </row>
    <row r="694" spans="1:8" ht="24">
      <c r="A694" s="370">
        <v>6</v>
      </c>
      <c r="B694" s="370" t="s">
        <v>3018</v>
      </c>
      <c r="C694" s="371" t="s">
        <v>3019</v>
      </c>
      <c r="D694" s="388"/>
      <c r="E694" s="402"/>
      <c r="F694" s="402"/>
      <c r="G694" s="402"/>
      <c r="H694" s="402"/>
    </row>
    <row r="695" spans="1:8" ht="24">
      <c r="A695" s="365">
        <v>7</v>
      </c>
      <c r="B695" s="365" t="s">
        <v>3020</v>
      </c>
      <c r="C695" s="366" t="s">
        <v>3021</v>
      </c>
      <c r="D695" s="383"/>
      <c r="E695" s="398">
        <v>0</v>
      </c>
      <c r="F695" s="398"/>
      <c r="G695" s="398"/>
      <c r="H695" s="398">
        <v>0</v>
      </c>
    </row>
    <row r="696" spans="1:8" ht="24">
      <c r="A696" s="370">
        <v>7</v>
      </c>
      <c r="B696" s="370" t="s">
        <v>3022</v>
      </c>
      <c r="C696" s="371" t="s">
        <v>3023</v>
      </c>
      <c r="D696" s="388"/>
      <c r="E696" s="402"/>
      <c r="F696" s="402"/>
      <c r="G696" s="402"/>
      <c r="H696" s="402"/>
    </row>
    <row r="697" spans="1:8" ht="24">
      <c r="A697" s="365">
        <v>8</v>
      </c>
      <c r="B697" s="365" t="s">
        <v>3024</v>
      </c>
      <c r="C697" s="366" t="s">
        <v>3025</v>
      </c>
      <c r="D697" s="383"/>
      <c r="E697" s="398">
        <v>0</v>
      </c>
      <c r="F697" s="398"/>
      <c r="G697" s="398"/>
      <c r="H697" s="398">
        <v>0</v>
      </c>
    </row>
    <row r="698" spans="1:8" ht="24">
      <c r="A698" s="365">
        <v>8</v>
      </c>
      <c r="B698" s="365" t="s">
        <v>3026</v>
      </c>
      <c r="C698" s="366" t="s">
        <v>3027</v>
      </c>
      <c r="D698" s="383"/>
      <c r="E698" s="398">
        <v>0</v>
      </c>
      <c r="F698" s="398"/>
      <c r="G698" s="398"/>
      <c r="H698" s="398">
        <v>0</v>
      </c>
    </row>
    <row r="699" spans="1:8">
      <c r="A699" s="365">
        <v>8</v>
      </c>
      <c r="B699" s="365" t="s">
        <v>3028</v>
      </c>
      <c r="C699" s="366" t="s">
        <v>3029</v>
      </c>
      <c r="D699" s="383"/>
      <c r="E699" s="398">
        <v>0</v>
      </c>
      <c r="F699" s="398"/>
      <c r="G699" s="398"/>
      <c r="H699" s="398">
        <v>0</v>
      </c>
    </row>
    <row r="700" spans="1:8" ht="24">
      <c r="A700" s="370">
        <v>7</v>
      </c>
      <c r="B700" s="370" t="s">
        <v>3030</v>
      </c>
      <c r="C700" s="371" t="s">
        <v>3031</v>
      </c>
      <c r="D700" s="388"/>
      <c r="E700" s="402"/>
      <c r="F700" s="402"/>
      <c r="G700" s="402"/>
      <c r="H700" s="402"/>
    </row>
    <row r="701" spans="1:8" ht="24">
      <c r="A701" s="365">
        <v>8</v>
      </c>
      <c r="B701" s="365" t="s">
        <v>3032</v>
      </c>
      <c r="C701" s="366" t="s">
        <v>3033</v>
      </c>
      <c r="D701" s="383"/>
      <c r="E701" s="398">
        <v>0</v>
      </c>
      <c r="F701" s="398"/>
      <c r="G701" s="398"/>
      <c r="H701" s="398">
        <v>0</v>
      </c>
    </row>
    <row r="702" spans="1:8" ht="24">
      <c r="A702" s="365">
        <v>8</v>
      </c>
      <c r="B702" s="365" t="s">
        <v>3034</v>
      </c>
      <c r="C702" s="366" t="s">
        <v>3035</v>
      </c>
      <c r="D702" s="383"/>
      <c r="E702" s="398">
        <v>0</v>
      </c>
      <c r="F702" s="398"/>
      <c r="G702" s="398"/>
      <c r="H702" s="398">
        <v>0</v>
      </c>
    </row>
    <row r="703" spans="1:8" ht="24">
      <c r="A703" s="365">
        <v>8</v>
      </c>
      <c r="B703" s="365" t="s">
        <v>3036</v>
      </c>
      <c r="C703" s="366" t="s">
        <v>3037</v>
      </c>
      <c r="D703" s="383"/>
      <c r="E703" s="398">
        <v>0</v>
      </c>
      <c r="F703" s="398"/>
      <c r="G703" s="398"/>
      <c r="H703" s="398">
        <v>0</v>
      </c>
    </row>
    <row r="704" spans="1:8" ht="24">
      <c r="A704" s="365">
        <v>7</v>
      </c>
      <c r="B704" s="365" t="s">
        <v>3038</v>
      </c>
      <c r="C704" s="366" t="s">
        <v>3039</v>
      </c>
      <c r="D704" s="383"/>
      <c r="E704" s="398">
        <v>0</v>
      </c>
      <c r="F704" s="398"/>
      <c r="G704" s="398"/>
      <c r="H704" s="398">
        <v>0</v>
      </c>
    </row>
    <row r="705" spans="1:8" ht="24">
      <c r="A705" s="365">
        <v>7</v>
      </c>
      <c r="B705" s="365" t="s">
        <v>3040</v>
      </c>
      <c r="C705" s="366" t="s">
        <v>3041</v>
      </c>
      <c r="D705" s="383"/>
      <c r="E705" s="398">
        <v>0</v>
      </c>
      <c r="F705" s="398"/>
      <c r="G705" s="398"/>
      <c r="H705" s="398">
        <v>0</v>
      </c>
    </row>
    <row r="706" spans="1:8" ht="24">
      <c r="A706" s="365">
        <v>7</v>
      </c>
      <c r="B706" s="365" t="s">
        <v>3042</v>
      </c>
      <c r="C706" s="366" t="s">
        <v>3043</v>
      </c>
      <c r="D706" s="383"/>
      <c r="E706" s="398">
        <v>0</v>
      </c>
      <c r="F706" s="398"/>
      <c r="G706" s="398"/>
      <c r="H706" s="398">
        <v>0</v>
      </c>
    </row>
    <row r="707" spans="1:8" ht="24">
      <c r="A707" s="365">
        <v>7</v>
      </c>
      <c r="B707" s="365" t="s">
        <v>3044</v>
      </c>
      <c r="C707" s="366" t="s">
        <v>3045</v>
      </c>
      <c r="D707" s="383"/>
      <c r="E707" s="398">
        <v>0</v>
      </c>
      <c r="F707" s="398"/>
      <c r="G707" s="398"/>
      <c r="H707" s="398">
        <v>0</v>
      </c>
    </row>
    <row r="708" spans="1:8">
      <c r="A708" s="381" t="s">
        <v>1973</v>
      </c>
      <c r="B708" s="362" t="s">
        <v>921</v>
      </c>
      <c r="C708" s="362" t="s">
        <v>1622</v>
      </c>
      <c r="D708" s="382"/>
      <c r="E708" s="395"/>
      <c r="F708" s="395"/>
      <c r="G708" s="395"/>
      <c r="H708" s="395"/>
    </row>
    <row r="709" spans="1:8">
      <c r="A709" s="365" t="s">
        <v>1975</v>
      </c>
      <c r="B709" s="365" t="s">
        <v>3046</v>
      </c>
      <c r="C709" s="366" t="s">
        <v>920</v>
      </c>
      <c r="D709" s="383"/>
      <c r="E709" s="398">
        <v>0</v>
      </c>
      <c r="F709" s="398"/>
      <c r="G709" s="398"/>
      <c r="H709" s="398">
        <v>0</v>
      </c>
    </row>
    <row r="710" spans="1:8">
      <c r="A710" s="381" t="s">
        <v>1969</v>
      </c>
      <c r="B710" s="362" t="s">
        <v>922</v>
      </c>
      <c r="C710" s="362" t="s">
        <v>3047</v>
      </c>
      <c r="D710" s="382"/>
      <c r="E710" s="395"/>
      <c r="F710" s="395"/>
      <c r="G710" s="395"/>
      <c r="H710" s="395"/>
    </row>
    <row r="711" spans="1:8">
      <c r="A711" s="381" t="s">
        <v>1971</v>
      </c>
      <c r="B711" s="362" t="s">
        <v>923</v>
      </c>
      <c r="C711" s="362" t="s">
        <v>1624</v>
      </c>
      <c r="D711" s="382"/>
      <c r="E711" s="395"/>
      <c r="F711" s="395"/>
      <c r="G711" s="395"/>
      <c r="H711" s="395"/>
    </row>
    <row r="712" spans="1:8" ht="25.5">
      <c r="A712" s="381" t="s">
        <v>1973</v>
      </c>
      <c r="B712" s="362" t="s">
        <v>924</v>
      </c>
      <c r="C712" s="362" t="s">
        <v>3048</v>
      </c>
      <c r="D712" s="382"/>
      <c r="E712" s="395"/>
      <c r="F712" s="395"/>
      <c r="G712" s="395"/>
      <c r="H712" s="395"/>
    </row>
    <row r="713" spans="1:8" ht="24">
      <c r="A713" s="365">
        <v>6</v>
      </c>
      <c r="B713" s="365" t="s">
        <v>3049</v>
      </c>
      <c r="C713" s="366" t="s">
        <v>3050</v>
      </c>
      <c r="D713" s="383"/>
      <c r="E713" s="398">
        <v>244756.45999999996</v>
      </c>
      <c r="F713" s="398"/>
      <c r="G713" s="398"/>
      <c r="H713" s="398">
        <v>244786.55</v>
      </c>
    </row>
    <row r="714" spans="1:8" ht="24">
      <c r="A714" s="365">
        <v>6</v>
      </c>
      <c r="B714" s="365" t="s">
        <v>3051</v>
      </c>
      <c r="C714" s="366" t="s">
        <v>3052</v>
      </c>
      <c r="D714" s="383"/>
      <c r="E714" s="398">
        <v>83745</v>
      </c>
      <c r="F714" s="398"/>
      <c r="G714" s="398"/>
      <c r="H714" s="398">
        <v>103651</v>
      </c>
    </row>
    <row r="715" spans="1:8" ht="24">
      <c r="A715" s="365">
        <v>6</v>
      </c>
      <c r="B715" s="365" t="s">
        <v>3053</v>
      </c>
      <c r="C715" s="366" t="s">
        <v>3054</v>
      </c>
      <c r="D715" s="383"/>
      <c r="E715" s="398">
        <v>70087</v>
      </c>
      <c r="F715" s="398"/>
      <c r="G715" s="398"/>
      <c r="H715" s="398">
        <v>51826</v>
      </c>
    </row>
    <row r="716" spans="1:8" ht="24">
      <c r="A716" s="365">
        <v>6</v>
      </c>
      <c r="B716" s="365" t="s">
        <v>3055</v>
      </c>
      <c r="C716" s="366" t="s">
        <v>3056</v>
      </c>
      <c r="D716" s="383"/>
      <c r="E716" s="398">
        <v>0</v>
      </c>
      <c r="F716" s="398"/>
      <c r="G716" s="398"/>
      <c r="H716" s="398">
        <v>0</v>
      </c>
    </row>
    <row r="717" spans="1:8" ht="24">
      <c r="A717" s="365">
        <v>6</v>
      </c>
      <c r="B717" s="365" t="s">
        <v>3057</v>
      </c>
      <c r="C717" s="366" t="s">
        <v>3058</v>
      </c>
      <c r="D717" s="383"/>
      <c r="E717" s="398">
        <v>0</v>
      </c>
      <c r="F717" s="398"/>
      <c r="G717" s="398"/>
      <c r="H717" s="398">
        <v>0</v>
      </c>
    </row>
    <row r="718" spans="1:8" ht="24">
      <c r="A718" s="365">
        <v>6</v>
      </c>
      <c r="B718" s="365" t="s">
        <v>3059</v>
      </c>
      <c r="C718" s="366" t="s">
        <v>3060</v>
      </c>
      <c r="D718" s="383"/>
      <c r="E718" s="398">
        <v>0</v>
      </c>
      <c r="F718" s="398"/>
      <c r="G718" s="398"/>
      <c r="H718" s="398">
        <v>0</v>
      </c>
    </row>
    <row r="719" spans="1:8" ht="24">
      <c r="A719" s="365">
        <v>6</v>
      </c>
      <c r="B719" s="365" t="s">
        <v>3061</v>
      </c>
      <c r="C719" s="366" t="s">
        <v>3062</v>
      </c>
      <c r="D719" s="383"/>
      <c r="E719" s="398">
        <v>500</v>
      </c>
      <c r="F719" s="398"/>
      <c r="G719" s="398"/>
      <c r="H719" s="398">
        <v>0</v>
      </c>
    </row>
    <row r="720" spans="1:8" ht="24">
      <c r="A720" s="365">
        <v>6</v>
      </c>
      <c r="B720" s="365" t="s">
        <v>3063</v>
      </c>
      <c r="C720" s="366" t="s">
        <v>3064</v>
      </c>
      <c r="D720" s="383"/>
      <c r="E720" s="398">
        <v>113540.67</v>
      </c>
      <c r="F720" s="398"/>
      <c r="G720" s="398"/>
      <c r="H720" s="398">
        <v>111895.37</v>
      </c>
    </row>
    <row r="721" spans="1:8" ht="25.5">
      <c r="A721" s="381" t="s">
        <v>1973</v>
      </c>
      <c r="B721" s="362" t="s">
        <v>925</v>
      </c>
      <c r="C721" s="362" t="s">
        <v>3065</v>
      </c>
      <c r="D721" s="382"/>
      <c r="E721" s="395"/>
      <c r="F721" s="395"/>
      <c r="G721" s="395"/>
      <c r="H721" s="395"/>
    </row>
    <row r="722" spans="1:8" ht="24">
      <c r="A722" s="365">
        <v>6</v>
      </c>
      <c r="B722" s="365" t="s">
        <v>3066</v>
      </c>
      <c r="C722" s="366" t="s">
        <v>3067</v>
      </c>
      <c r="D722" s="383"/>
      <c r="E722" s="398">
        <v>0</v>
      </c>
      <c r="F722" s="398"/>
      <c r="G722" s="398"/>
      <c r="H722" s="398">
        <v>0</v>
      </c>
    </row>
    <row r="723" spans="1:8" ht="24">
      <c r="A723" s="365">
        <v>6</v>
      </c>
      <c r="B723" s="365" t="s">
        <v>3068</v>
      </c>
      <c r="C723" s="366" t="s">
        <v>3069</v>
      </c>
      <c r="D723" s="383"/>
      <c r="E723" s="398">
        <v>0</v>
      </c>
      <c r="F723" s="398"/>
      <c r="G723" s="398"/>
      <c r="H723" s="398">
        <v>0</v>
      </c>
    </row>
    <row r="724" spans="1:8" ht="24">
      <c r="A724" s="365">
        <v>6</v>
      </c>
      <c r="B724" s="365" t="s">
        <v>3070</v>
      </c>
      <c r="C724" s="366" t="s">
        <v>3071</v>
      </c>
      <c r="D724" s="383"/>
      <c r="E724" s="398">
        <v>0</v>
      </c>
      <c r="F724" s="398"/>
      <c r="G724" s="398"/>
      <c r="H724" s="398">
        <v>0</v>
      </c>
    </row>
    <row r="725" spans="1:8" ht="24">
      <c r="A725" s="365">
        <v>6</v>
      </c>
      <c r="B725" s="365" t="s">
        <v>3072</v>
      </c>
      <c r="C725" s="366" t="s">
        <v>3073</v>
      </c>
      <c r="D725" s="383"/>
      <c r="E725" s="398">
        <v>0</v>
      </c>
      <c r="F725" s="398"/>
      <c r="G725" s="398"/>
      <c r="H725" s="398">
        <v>0</v>
      </c>
    </row>
    <row r="726" spans="1:8" ht="24">
      <c r="A726" s="365">
        <v>6</v>
      </c>
      <c r="B726" s="365" t="s">
        <v>3074</v>
      </c>
      <c r="C726" s="366" t="s">
        <v>3075</v>
      </c>
      <c r="D726" s="383"/>
      <c r="E726" s="398">
        <v>0</v>
      </c>
      <c r="F726" s="398"/>
      <c r="G726" s="398"/>
      <c r="H726" s="398">
        <v>0</v>
      </c>
    </row>
    <row r="727" spans="1:8" ht="24">
      <c r="A727" s="365">
        <v>6</v>
      </c>
      <c r="B727" s="365" t="s">
        <v>3076</v>
      </c>
      <c r="C727" s="366" t="s">
        <v>3077</v>
      </c>
      <c r="D727" s="383"/>
      <c r="E727" s="398">
        <v>0</v>
      </c>
      <c r="F727" s="398"/>
      <c r="G727" s="398"/>
      <c r="H727" s="398">
        <v>0</v>
      </c>
    </row>
    <row r="728" spans="1:8" ht="24">
      <c r="A728" s="365">
        <v>6</v>
      </c>
      <c r="B728" s="365" t="s">
        <v>3078</v>
      </c>
      <c r="C728" s="366" t="s">
        <v>3079</v>
      </c>
      <c r="D728" s="383"/>
      <c r="E728" s="398">
        <v>0</v>
      </c>
      <c r="F728" s="398"/>
      <c r="G728" s="398"/>
      <c r="H728" s="398">
        <v>0</v>
      </c>
    </row>
    <row r="729" spans="1:8" ht="24">
      <c r="A729" s="365">
        <v>6</v>
      </c>
      <c r="B729" s="365" t="s">
        <v>3080</v>
      </c>
      <c r="C729" s="366" t="s">
        <v>3081</v>
      </c>
      <c r="D729" s="383"/>
      <c r="E729" s="398">
        <v>0</v>
      </c>
      <c r="F729" s="398"/>
      <c r="G729" s="398"/>
      <c r="H729" s="398">
        <v>0</v>
      </c>
    </row>
    <row r="730" spans="1:8" ht="25.5">
      <c r="A730" s="381" t="s">
        <v>1973</v>
      </c>
      <c r="B730" s="362" t="s">
        <v>927</v>
      </c>
      <c r="C730" s="362" t="s">
        <v>1627</v>
      </c>
      <c r="D730" s="382"/>
      <c r="E730" s="395"/>
      <c r="F730" s="395"/>
      <c r="G730" s="395"/>
      <c r="H730" s="395"/>
    </row>
    <row r="731" spans="1:8">
      <c r="A731" s="365" t="s">
        <v>1975</v>
      </c>
      <c r="B731" s="365" t="s">
        <v>3082</v>
      </c>
      <c r="C731" s="366" t="s">
        <v>926</v>
      </c>
      <c r="D731" s="383"/>
      <c r="E731" s="398"/>
      <c r="F731" s="398"/>
      <c r="G731" s="398"/>
      <c r="H731" s="398"/>
    </row>
    <row r="732" spans="1:8">
      <c r="A732" s="381" t="s">
        <v>1971</v>
      </c>
      <c r="B732" s="362" t="s">
        <v>928</v>
      </c>
      <c r="C732" s="362" t="s">
        <v>1628</v>
      </c>
      <c r="D732" s="382"/>
      <c r="E732" s="395"/>
      <c r="F732" s="395"/>
      <c r="G732" s="395"/>
      <c r="H732" s="395"/>
    </row>
    <row r="733" spans="1:8" ht="25.5">
      <c r="A733" s="381" t="s">
        <v>1973</v>
      </c>
      <c r="B733" s="362" t="s">
        <v>929</v>
      </c>
      <c r="C733" s="362" t="s">
        <v>3083</v>
      </c>
      <c r="D733" s="382"/>
      <c r="E733" s="395"/>
      <c r="F733" s="395"/>
      <c r="G733" s="395"/>
      <c r="H733" s="395"/>
    </row>
    <row r="734" spans="1:8" ht="24">
      <c r="A734" s="365">
        <v>6</v>
      </c>
      <c r="B734" s="365" t="s">
        <v>3084</v>
      </c>
      <c r="C734" s="366" t="s">
        <v>3085</v>
      </c>
      <c r="D734" s="383"/>
      <c r="E734" s="398">
        <v>19028.490000000002</v>
      </c>
      <c r="F734" s="398"/>
      <c r="G734" s="398"/>
      <c r="H734" s="398">
        <v>0</v>
      </c>
    </row>
    <row r="735" spans="1:8" ht="24">
      <c r="A735" s="370">
        <v>6</v>
      </c>
      <c r="B735" s="370" t="s">
        <v>3086</v>
      </c>
      <c r="C735" s="371" t="s">
        <v>3087</v>
      </c>
      <c r="D735" s="388"/>
      <c r="E735" s="402"/>
      <c r="F735" s="402"/>
      <c r="G735" s="402"/>
      <c r="H735" s="402"/>
    </row>
    <row r="736" spans="1:8" ht="24">
      <c r="A736" s="365">
        <v>7</v>
      </c>
      <c r="B736" s="365" t="s">
        <v>3088</v>
      </c>
      <c r="C736" s="366" t="s">
        <v>3089</v>
      </c>
      <c r="D736" s="383"/>
      <c r="E736" s="398">
        <v>0</v>
      </c>
      <c r="F736" s="398"/>
      <c r="G736" s="398"/>
      <c r="H736" s="398">
        <v>0</v>
      </c>
    </row>
    <row r="737" spans="1:8" ht="24">
      <c r="A737" s="365">
        <v>7</v>
      </c>
      <c r="B737" s="365" t="s">
        <v>3090</v>
      </c>
      <c r="C737" s="366" t="s">
        <v>3091</v>
      </c>
      <c r="D737" s="383"/>
      <c r="E737" s="398"/>
      <c r="F737" s="398"/>
      <c r="G737" s="398"/>
      <c r="H737" s="398"/>
    </row>
    <row r="738" spans="1:8">
      <c r="A738" s="365">
        <v>7</v>
      </c>
      <c r="B738" s="365" t="s">
        <v>3092</v>
      </c>
      <c r="C738" s="366" t="s">
        <v>3093</v>
      </c>
      <c r="D738" s="383"/>
      <c r="E738" s="398">
        <v>2300</v>
      </c>
      <c r="F738" s="398"/>
      <c r="G738" s="398"/>
      <c r="H738" s="398">
        <v>0</v>
      </c>
    </row>
    <row r="739" spans="1:8" ht="24">
      <c r="A739" s="370">
        <v>6</v>
      </c>
      <c r="B739" s="370" t="s">
        <v>3094</v>
      </c>
      <c r="C739" s="371" t="s">
        <v>2946</v>
      </c>
      <c r="D739" s="388"/>
      <c r="E739" s="402"/>
      <c r="F739" s="402"/>
      <c r="G739" s="402"/>
      <c r="H739" s="402"/>
    </row>
    <row r="740" spans="1:8" ht="24">
      <c r="A740" s="365">
        <v>7</v>
      </c>
      <c r="B740" s="365" t="s">
        <v>3095</v>
      </c>
      <c r="C740" s="366" t="s">
        <v>3096</v>
      </c>
      <c r="D740" s="383"/>
      <c r="E740" s="398">
        <v>1000</v>
      </c>
      <c r="F740" s="398"/>
      <c r="G740" s="398"/>
      <c r="H740" s="398"/>
    </row>
    <row r="741" spans="1:8" ht="24">
      <c r="A741" s="365">
        <v>7</v>
      </c>
      <c r="B741" s="365" t="s">
        <v>3097</v>
      </c>
      <c r="C741" s="366" t="s">
        <v>3098</v>
      </c>
      <c r="D741" s="383"/>
      <c r="E741" s="398"/>
      <c r="F741" s="398"/>
      <c r="G741" s="398"/>
      <c r="H741" s="398"/>
    </row>
    <row r="742" spans="1:8" ht="24">
      <c r="A742" s="365">
        <v>7</v>
      </c>
      <c r="B742" s="365" t="s">
        <v>3099</v>
      </c>
      <c r="C742" s="366" t="s">
        <v>3100</v>
      </c>
      <c r="D742" s="383"/>
      <c r="E742" s="398">
        <v>0</v>
      </c>
      <c r="F742" s="398"/>
      <c r="G742" s="398"/>
      <c r="H742" s="398">
        <v>0</v>
      </c>
    </row>
    <row r="743" spans="1:8" ht="24">
      <c r="A743" s="365">
        <v>6</v>
      </c>
      <c r="B743" s="365" t="s">
        <v>3101</v>
      </c>
      <c r="C743" s="366" t="s">
        <v>3102</v>
      </c>
      <c r="D743" s="383"/>
      <c r="E743" s="398">
        <v>0</v>
      </c>
      <c r="F743" s="398"/>
      <c r="G743" s="398"/>
      <c r="H743" s="398">
        <v>0</v>
      </c>
    </row>
    <row r="744" spans="1:8" ht="24">
      <c r="A744" s="365">
        <v>6</v>
      </c>
      <c r="B744" s="365" t="s">
        <v>3103</v>
      </c>
      <c r="C744" s="366" t="s">
        <v>3104</v>
      </c>
      <c r="D744" s="383"/>
      <c r="E744" s="398">
        <v>0</v>
      </c>
      <c r="F744" s="398"/>
      <c r="G744" s="398"/>
      <c r="H744" s="398">
        <v>0</v>
      </c>
    </row>
    <row r="745" spans="1:8" ht="24">
      <c r="A745" s="365">
        <v>6</v>
      </c>
      <c r="B745" s="365" t="s">
        <v>3105</v>
      </c>
      <c r="C745" s="366" t="s">
        <v>3106</v>
      </c>
      <c r="D745" s="383"/>
      <c r="E745" s="398">
        <v>0</v>
      </c>
      <c r="F745" s="398"/>
      <c r="G745" s="398"/>
      <c r="H745" s="398">
        <v>0</v>
      </c>
    </row>
    <row r="746" spans="1:8" ht="24">
      <c r="A746" s="365">
        <v>6</v>
      </c>
      <c r="B746" s="365" t="s">
        <v>3107</v>
      </c>
      <c r="C746" s="366" t="s">
        <v>3108</v>
      </c>
      <c r="D746" s="383"/>
      <c r="E746" s="398">
        <v>6406.0400000000009</v>
      </c>
      <c r="F746" s="398"/>
      <c r="G746" s="398"/>
      <c r="H746" s="398">
        <v>0</v>
      </c>
    </row>
    <row r="747" spans="1:8" ht="25.5">
      <c r="A747" s="381" t="s">
        <v>1973</v>
      </c>
      <c r="B747" s="362" t="s">
        <v>930</v>
      </c>
      <c r="C747" s="362" t="s">
        <v>3109</v>
      </c>
      <c r="D747" s="382"/>
      <c r="E747" s="395"/>
      <c r="F747" s="395"/>
      <c r="G747" s="395"/>
      <c r="H747" s="395"/>
    </row>
    <row r="748" spans="1:8" ht="24">
      <c r="A748" s="365">
        <v>6</v>
      </c>
      <c r="B748" s="365" t="s">
        <v>3110</v>
      </c>
      <c r="C748" s="366" t="s">
        <v>3111</v>
      </c>
      <c r="D748" s="383"/>
      <c r="E748" s="398">
        <v>0</v>
      </c>
      <c r="F748" s="398"/>
      <c r="G748" s="398"/>
      <c r="H748" s="398">
        <v>0</v>
      </c>
    </row>
    <row r="749" spans="1:8" ht="24">
      <c r="A749" s="370">
        <v>6</v>
      </c>
      <c r="B749" s="370" t="s">
        <v>3112</v>
      </c>
      <c r="C749" s="371" t="s">
        <v>3113</v>
      </c>
      <c r="D749" s="388"/>
      <c r="E749" s="402"/>
      <c r="F749" s="402"/>
      <c r="G749" s="402"/>
      <c r="H749" s="402"/>
    </row>
    <row r="750" spans="1:8" ht="24">
      <c r="A750" s="365">
        <v>7</v>
      </c>
      <c r="B750" s="365" t="s">
        <v>3114</v>
      </c>
      <c r="C750" s="366" t="s">
        <v>3115</v>
      </c>
      <c r="D750" s="383"/>
      <c r="E750" s="398">
        <v>0</v>
      </c>
      <c r="F750" s="398"/>
      <c r="G750" s="398"/>
      <c r="H750" s="398">
        <v>0</v>
      </c>
    </row>
    <row r="751" spans="1:8" ht="24">
      <c r="A751" s="365">
        <v>7</v>
      </c>
      <c r="B751" s="365" t="s">
        <v>3116</v>
      </c>
      <c r="C751" s="366" t="s">
        <v>3117</v>
      </c>
      <c r="D751" s="383"/>
      <c r="E751" s="398"/>
      <c r="F751" s="398"/>
      <c r="G751" s="398"/>
      <c r="H751" s="398"/>
    </row>
    <row r="752" spans="1:8">
      <c r="A752" s="365">
        <v>7</v>
      </c>
      <c r="B752" s="365" t="s">
        <v>3118</v>
      </c>
      <c r="C752" s="366" t="s">
        <v>3119</v>
      </c>
      <c r="D752" s="383"/>
      <c r="E752" s="398">
        <v>0</v>
      </c>
      <c r="F752" s="398"/>
      <c r="G752" s="398"/>
      <c r="H752" s="398">
        <v>0</v>
      </c>
    </row>
    <row r="753" spans="1:8" ht="24">
      <c r="A753" s="370">
        <v>6</v>
      </c>
      <c r="B753" s="370" t="s">
        <v>3120</v>
      </c>
      <c r="C753" s="371" t="s">
        <v>2975</v>
      </c>
      <c r="D753" s="388"/>
      <c r="E753" s="402"/>
      <c r="F753" s="402"/>
      <c r="G753" s="402"/>
      <c r="H753" s="402"/>
    </row>
    <row r="754" spans="1:8" ht="24">
      <c r="A754" s="365">
        <v>7</v>
      </c>
      <c r="B754" s="365" t="s">
        <v>3121</v>
      </c>
      <c r="C754" s="366" t="s">
        <v>3122</v>
      </c>
      <c r="D754" s="383"/>
      <c r="E754" s="398"/>
      <c r="F754" s="398"/>
      <c r="G754" s="398"/>
      <c r="H754" s="398"/>
    </row>
    <row r="755" spans="1:8" ht="24">
      <c r="A755" s="365">
        <v>7</v>
      </c>
      <c r="B755" s="365" t="s">
        <v>3123</v>
      </c>
      <c r="C755" s="366" t="s">
        <v>3124</v>
      </c>
      <c r="D755" s="383"/>
      <c r="E755" s="398"/>
      <c r="F755" s="398"/>
      <c r="G755" s="398"/>
      <c r="H755" s="398"/>
    </row>
    <row r="756" spans="1:8" ht="24">
      <c r="A756" s="365">
        <v>7</v>
      </c>
      <c r="B756" s="365" t="s">
        <v>3125</v>
      </c>
      <c r="C756" s="366" t="s">
        <v>3126</v>
      </c>
      <c r="D756" s="383"/>
      <c r="E756" s="398">
        <v>0</v>
      </c>
      <c r="F756" s="398"/>
      <c r="G756" s="398"/>
      <c r="H756" s="398">
        <v>0</v>
      </c>
    </row>
    <row r="757" spans="1:8" ht="24">
      <c r="A757" s="365">
        <v>6</v>
      </c>
      <c r="B757" s="365" t="s">
        <v>3127</v>
      </c>
      <c r="C757" s="366" t="s">
        <v>3128</v>
      </c>
      <c r="D757" s="383"/>
      <c r="E757" s="398">
        <v>0</v>
      </c>
      <c r="F757" s="398"/>
      <c r="G757" s="398"/>
      <c r="H757" s="398">
        <v>0</v>
      </c>
    </row>
    <row r="758" spans="1:8" ht="24">
      <c r="A758" s="365">
        <v>6</v>
      </c>
      <c r="B758" s="365" t="s">
        <v>3129</v>
      </c>
      <c r="C758" s="366" t="s">
        <v>3130</v>
      </c>
      <c r="D758" s="383"/>
      <c r="E758" s="398">
        <v>0</v>
      </c>
      <c r="F758" s="398"/>
      <c r="G758" s="398"/>
      <c r="H758" s="398">
        <v>0</v>
      </c>
    </row>
    <row r="759" spans="1:8" ht="24">
      <c r="A759" s="365">
        <v>6</v>
      </c>
      <c r="B759" s="365" t="s">
        <v>3131</v>
      </c>
      <c r="C759" s="366" t="s">
        <v>3132</v>
      </c>
      <c r="D759" s="383"/>
      <c r="E759" s="398">
        <v>0</v>
      </c>
      <c r="F759" s="398"/>
      <c r="G759" s="398"/>
      <c r="H759" s="398">
        <v>0</v>
      </c>
    </row>
    <row r="760" spans="1:8" ht="24">
      <c r="A760" s="365">
        <v>6</v>
      </c>
      <c r="B760" s="365" t="s">
        <v>3133</v>
      </c>
      <c r="C760" s="366" t="s">
        <v>3134</v>
      </c>
      <c r="D760" s="383"/>
      <c r="E760" s="398">
        <v>0</v>
      </c>
      <c r="F760" s="398"/>
      <c r="G760" s="398"/>
      <c r="H760" s="398">
        <v>0</v>
      </c>
    </row>
    <row r="761" spans="1:8" ht="25.5">
      <c r="A761" s="381" t="s">
        <v>1973</v>
      </c>
      <c r="B761" s="362" t="s">
        <v>932</v>
      </c>
      <c r="C761" s="362" t="s">
        <v>1631</v>
      </c>
      <c r="D761" s="382"/>
      <c r="E761" s="395"/>
      <c r="F761" s="395"/>
      <c r="G761" s="395"/>
      <c r="H761" s="395"/>
    </row>
    <row r="762" spans="1:8">
      <c r="A762" s="365" t="s">
        <v>1975</v>
      </c>
      <c r="B762" s="365" t="s">
        <v>3135</v>
      </c>
      <c r="C762" s="366" t="s">
        <v>931</v>
      </c>
      <c r="D762" s="383"/>
      <c r="E762" s="398">
        <v>0</v>
      </c>
      <c r="F762" s="398"/>
      <c r="G762" s="398"/>
      <c r="H762" s="398">
        <v>0</v>
      </c>
    </row>
    <row r="763" spans="1:8">
      <c r="A763" s="381" t="s">
        <v>1969</v>
      </c>
      <c r="B763" s="362" t="s">
        <v>933</v>
      </c>
      <c r="C763" s="362" t="s">
        <v>3136</v>
      </c>
      <c r="D763" s="382"/>
      <c r="E763" s="395"/>
      <c r="F763" s="395"/>
      <c r="G763" s="395"/>
      <c r="H763" s="395"/>
    </row>
    <row r="764" spans="1:8">
      <c r="A764" s="381" t="s">
        <v>1971</v>
      </c>
      <c r="B764" s="362" t="s">
        <v>934</v>
      </c>
      <c r="C764" s="362" t="s">
        <v>1633</v>
      </c>
      <c r="D764" s="382"/>
      <c r="E764" s="395"/>
      <c r="F764" s="395"/>
      <c r="G764" s="395"/>
      <c r="H764" s="395"/>
    </row>
    <row r="765" spans="1:8" ht="25.5">
      <c r="A765" s="381" t="s">
        <v>1973</v>
      </c>
      <c r="B765" s="362" t="s">
        <v>935</v>
      </c>
      <c r="C765" s="362" t="s">
        <v>1634</v>
      </c>
      <c r="D765" s="382"/>
      <c r="E765" s="395"/>
      <c r="F765" s="395"/>
      <c r="G765" s="395"/>
      <c r="H765" s="395"/>
    </row>
    <row r="766" spans="1:8" ht="24">
      <c r="A766" s="365">
        <v>6</v>
      </c>
      <c r="B766" s="365" t="s">
        <v>3137</v>
      </c>
      <c r="C766" s="366" t="s">
        <v>3138</v>
      </c>
      <c r="D766" s="383"/>
      <c r="E766" s="398">
        <v>134664.01</v>
      </c>
      <c r="F766" s="398"/>
      <c r="G766" s="398"/>
      <c r="H766" s="398">
        <v>135442.23999999999</v>
      </c>
    </row>
    <row r="767" spans="1:8" ht="24">
      <c r="A767" s="365">
        <v>6</v>
      </c>
      <c r="B767" s="365" t="s">
        <v>3139</v>
      </c>
      <c r="C767" s="366" t="s">
        <v>3140</v>
      </c>
      <c r="D767" s="383"/>
      <c r="E767" s="398">
        <v>50247</v>
      </c>
      <c r="F767" s="398"/>
      <c r="G767" s="398"/>
      <c r="H767" s="398">
        <v>55528</v>
      </c>
    </row>
    <row r="768" spans="1:8" ht="24">
      <c r="A768" s="365">
        <v>6</v>
      </c>
      <c r="B768" s="365" t="s">
        <v>3141</v>
      </c>
      <c r="C768" s="366" t="s">
        <v>3142</v>
      </c>
      <c r="D768" s="383"/>
      <c r="E768" s="398">
        <v>42052</v>
      </c>
      <c r="F768" s="398"/>
      <c r="G768" s="398"/>
      <c r="H768" s="398">
        <v>40720</v>
      </c>
    </row>
    <row r="769" spans="1:8" ht="24">
      <c r="A769" s="365">
        <v>6</v>
      </c>
      <c r="B769" s="365" t="s">
        <v>3143</v>
      </c>
      <c r="C769" s="366" t="s">
        <v>3144</v>
      </c>
      <c r="D769" s="383"/>
      <c r="E769" s="398">
        <v>0</v>
      </c>
      <c r="F769" s="398"/>
      <c r="G769" s="398"/>
      <c r="H769" s="398">
        <v>0</v>
      </c>
    </row>
    <row r="770" spans="1:8" ht="24">
      <c r="A770" s="365">
        <v>6</v>
      </c>
      <c r="B770" s="365" t="s">
        <v>3145</v>
      </c>
      <c r="C770" s="366" t="s">
        <v>3146</v>
      </c>
      <c r="D770" s="383"/>
      <c r="E770" s="398">
        <v>0</v>
      </c>
      <c r="F770" s="398"/>
      <c r="G770" s="398"/>
      <c r="H770" s="398">
        <v>0</v>
      </c>
    </row>
    <row r="771" spans="1:8" ht="24">
      <c r="A771" s="365">
        <v>6</v>
      </c>
      <c r="B771" s="365" t="s">
        <v>3147</v>
      </c>
      <c r="C771" s="366" t="s">
        <v>3148</v>
      </c>
      <c r="D771" s="383"/>
      <c r="E771" s="398">
        <v>0</v>
      </c>
      <c r="F771" s="398"/>
      <c r="G771" s="398"/>
      <c r="H771" s="398">
        <v>0</v>
      </c>
    </row>
    <row r="772" spans="1:8" ht="24">
      <c r="A772" s="365">
        <v>6</v>
      </c>
      <c r="B772" s="365" t="s">
        <v>3149</v>
      </c>
      <c r="C772" s="366" t="s">
        <v>3150</v>
      </c>
      <c r="D772" s="383"/>
      <c r="E772" s="398">
        <v>0</v>
      </c>
      <c r="F772" s="398"/>
      <c r="G772" s="398"/>
      <c r="H772" s="398">
        <v>0</v>
      </c>
    </row>
    <row r="773" spans="1:8" ht="24">
      <c r="A773" s="365">
        <v>6</v>
      </c>
      <c r="B773" s="365" t="s">
        <v>3151</v>
      </c>
      <c r="C773" s="366" t="s">
        <v>3152</v>
      </c>
      <c r="D773" s="383"/>
      <c r="E773" s="398">
        <v>64570.98</v>
      </c>
      <c r="F773" s="398"/>
      <c r="G773" s="398"/>
      <c r="H773" s="398">
        <v>66100.88</v>
      </c>
    </row>
    <row r="774" spans="1:8" ht="25.5">
      <c r="A774" s="381" t="s">
        <v>1973</v>
      </c>
      <c r="B774" s="362" t="s">
        <v>936</v>
      </c>
      <c r="C774" s="362" t="s">
        <v>1635</v>
      </c>
      <c r="D774" s="382"/>
      <c r="E774" s="395"/>
      <c r="F774" s="395"/>
      <c r="G774" s="395"/>
      <c r="H774" s="395"/>
    </row>
    <row r="775" spans="1:8" ht="24">
      <c r="A775" s="365">
        <v>6</v>
      </c>
      <c r="B775" s="365" t="s">
        <v>3153</v>
      </c>
      <c r="C775" s="366" t="s">
        <v>3154</v>
      </c>
      <c r="D775" s="383"/>
      <c r="E775" s="398">
        <v>0</v>
      </c>
      <c r="F775" s="398"/>
      <c r="G775" s="398"/>
      <c r="H775" s="398">
        <v>0</v>
      </c>
    </row>
    <row r="776" spans="1:8" ht="24">
      <c r="A776" s="365">
        <v>6</v>
      </c>
      <c r="B776" s="365" t="s">
        <v>3155</v>
      </c>
      <c r="C776" s="366" t="s">
        <v>3156</v>
      </c>
      <c r="D776" s="383"/>
      <c r="E776" s="398">
        <v>0</v>
      </c>
      <c r="F776" s="398"/>
      <c r="G776" s="398"/>
      <c r="H776" s="398">
        <v>0</v>
      </c>
    </row>
    <row r="777" spans="1:8" ht="24">
      <c r="A777" s="365">
        <v>6</v>
      </c>
      <c r="B777" s="365" t="s">
        <v>3157</v>
      </c>
      <c r="C777" s="366" t="s">
        <v>3158</v>
      </c>
      <c r="D777" s="383"/>
      <c r="E777" s="398">
        <v>0</v>
      </c>
      <c r="F777" s="398"/>
      <c r="G777" s="398"/>
      <c r="H777" s="398">
        <v>0</v>
      </c>
    </row>
    <row r="778" spans="1:8" ht="24">
      <c r="A778" s="365">
        <v>6</v>
      </c>
      <c r="B778" s="365" t="s">
        <v>3159</v>
      </c>
      <c r="C778" s="366" t="s">
        <v>3160</v>
      </c>
      <c r="D778" s="383"/>
      <c r="E778" s="398">
        <v>0</v>
      </c>
      <c r="F778" s="398"/>
      <c r="G778" s="398"/>
      <c r="H778" s="398">
        <v>0</v>
      </c>
    </row>
    <row r="779" spans="1:8" ht="24">
      <c r="A779" s="365">
        <v>6</v>
      </c>
      <c r="B779" s="365" t="s">
        <v>3161</v>
      </c>
      <c r="C779" s="366" t="s">
        <v>3162</v>
      </c>
      <c r="D779" s="383"/>
      <c r="E779" s="398">
        <v>0</v>
      </c>
      <c r="F779" s="398"/>
      <c r="G779" s="398"/>
      <c r="H779" s="398">
        <v>0</v>
      </c>
    </row>
    <row r="780" spans="1:8" ht="24">
      <c r="A780" s="365">
        <v>6</v>
      </c>
      <c r="B780" s="365" t="s">
        <v>3163</v>
      </c>
      <c r="C780" s="366" t="s">
        <v>3164</v>
      </c>
      <c r="D780" s="383"/>
      <c r="E780" s="398">
        <v>0</v>
      </c>
      <c r="F780" s="398"/>
      <c r="G780" s="398"/>
      <c r="H780" s="398">
        <v>0</v>
      </c>
    </row>
    <row r="781" spans="1:8" ht="24">
      <c r="A781" s="365">
        <v>6</v>
      </c>
      <c r="B781" s="365" t="s">
        <v>3165</v>
      </c>
      <c r="C781" s="366" t="s">
        <v>3166</v>
      </c>
      <c r="D781" s="383"/>
      <c r="E781" s="398"/>
      <c r="F781" s="398"/>
      <c r="G781" s="398"/>
      <c r="H781" s="398"/>
    </row>
    <row r="782" spans="1:8" ht="24">
      <c r="A782" s="365">
        <v>6</v>
      </c>
      <c r="B782" s="365" t="s">
        <v>3167</v>
      </c>
      <c r="C782" s="366" t="s">
        <v>3168</v>
      </c>
      <c r="D782" s="383"/>
      <c r="E782" s="398">
        <v>0</v>
      </c>
      <c r="F782" s="398"/>
      <c r="G782" s="398"/>
      <c r="H782" s="398">
        <v>0</v>
      </c>
    </row>
    <row r="783" spans="1:8">
      <c r="A783" s="381" t="s">
        <v>1973</v>
      </c>
      <c r="B783" s="362" t="s">
        <v>938</v>
      </c>
      <c r="C783" s="362" t="s">
        <v>1636</v>
      </c>
      <c r="D783" s="382"/>
      <c r="E783" s="395"/>
      <c r="F783" s="395"/>
      <c r="G783" s="395"/>
      <c r="H783" s="395"/>
    </row>
    <row r="784" spans="1:8">
      <c r="A784" s="365" t="s">
        <v>1975</v>
      </c>
      <c r="B784" s="365" t="s">
        <v>3169</v>
      </c>
      <c r="C784" s="366" t="s">
        <v>937</v>
      </c>
      <c r="D784" s="383"/>
      <c r="E784" s="398"/>
      <c r="F784" s="398"/>
      <c r="G784" s="398"/>
      <c r="H784" s="398"/>
    </row>
    <row r="785" spans="1:8">
      <c r="A785" s="381" t="s">
        <v>1971</v>
      </c>
      <c r="B785" s="362" t="s">
        <v>939</v>
      </c>
      <c r="C785" s="362" t="s">
        <v>1637</v>
      </c>
      <c r="D785" s="382"/>
      <c r="E785" s="395"/>
      <c r="F785" s="395"/>
      <c r="G785" s="395"/>
      <c r="H785" s="395"/>
    </row>
    <row r="786" spans="1:8" ht="25.5">
      <c r="A786" s="381" t="s">
        <v>1973</v>
      </c>
      <c r="B786" s="362" t="s">
        <v>940</v>
      </c>
      <c r="C786" s="362" t="s">
        <v>1638</v>
      </c>
      <c r="D786" s="382"/>
      <c r="E786" s="395"/>
      <c r="F786" s="395"/>
      <c r="G786" s="395"/>
      <c r="H786" s="395"/>
    </row>
    <row r="787" spans="1:8" ht="24">
      <c r="A787" s="370">
        <v>6</v>
      </c>
      <c r="B787" s="370" t="s">
        <v>3170</v>
      </c>
      <c r="C787" s="371" t="s">
        <v>3171</v>
      </c>
      <c r="D787" s="389"/>
      <c r="E787" s="403"/>
      <c r="F787" s="403"/>
      <c r="G787" s="403"/>
      <c r="H787" s="403"/>
    </row>
    <row r="788" spans="1:8" ht="24">
      <c r="A788" s="365">
        <v>7</v>
      </c>
      <c r="B788" s="365" t="s">
        <v>3172</v>
      </c>
      <c r="C788" s="366" t="s">
        <v>3173</v>
      </c>
      <c r="D788" s="383"/>
      <c r="E788" s="398">
        <v>350219.97</v>
      </c>
      <c r="F788" s="398"/>
      <c r="G788" s="398"/>
      <c r="H788" s="398">
        <v>267309.94</v>
      </c>
    </row>
    <row r="789" spans="1:8" ht="24">
      <c r="A789" s="370">
        <v>7</v>
      </c>
      <c r="B789" s="370" t="s">
        <v>3174</v>
      </c>
      <c r="C789" s="371" t="s">
        <v>3175</v>
      </c>
      <c r="D789" s="389"/>
      <c r="E789" s="403"/>
      <c r="F789" s="403"/>
      <c r="G789" s="403"/>
      <c r="H789" s="403"/>
    </row>
    <row r="790" spans="1:8" ht="24">
      <c r="A790" s="365">
        <v>8</v>
      </c>
      <c r="B790" s="365" t="s">
        <v>3176</v>
      </c>
      <c r="C790" s="366" t="s">
        <v>3177</v>
      </c>
      <c r="D790" s="383"/>
      <c r="E790" s="398">
        <v>2002</v>
      </c>
      <c r="F790" s="398"/>
      <c r="G790" s="398"/>
      <c r="H790" s="398">
        <v>2100</v>
      </c>
    </row>
    <row r="791" spans="1:8">
      <c r="A791" s="365">
        <v>8</v>
      </c>
      <c r="B791" s="365" t="s">
        <v>3178</v>
      </c>
      <c r="C791" s="366" t="s">
        <v>3179</v>
      </c>
      <c r="D791" s="383"/>
      <c r="E791" s="398">
        <v>0</v>
      </c>
      <c r="F791" s="398"/>
      <c r="G791" s="398"/>
      <c r="H791" s="398">
        <v>0</v>
      </c>
    </row>
    <row r="792" spans="1:8">
      <c r="A792" s="365">
        <v>8</v>
      </c>
      <c r="B792" s="365" t="s">
        <v>3180</v>
      </c>
      <c r="C792" s="366" t="s">
        <v>3181</v>
      </c>
      <c r="D792" s="383"/>
      <c r="E792" s="398">
        <v>59552</v>
      </c>
      <c r="F792" s="398"/>
      <c r="G792" s="398"/>
      <c r="H792" s="398">
        <v>48787.19</v>
      </c>
    </row>
    <row r="793" spans="1:8" ht="24">
      <c r="A793" s="370">
        <v>7</v>
      </c>
      <c r="B793" s="370" t="s">
        <v>3182</v>
      </c>
      <c r="C793" s="371" t="s">
        <v>3183</v>
      </c>
      <c r="D793" s="389"/>
      <c r="E793" s="403"/>
      <c r="F793" s="403"/>
      <c r="G793" s="403"/>
      <c r="H793" s="403"/>
    </row>
    <row r="794" spans="1:8">
      <c r="A794" s="365">
        <v>8</v>
      </c>
      <c r="B794" s="365" t="s">
        <v>3184</v>
      </c>
      <c r="C794" s="366" t="s">
        <v>3185</v>
      </c>
      <c r="D794" s="383"/>
      <c r="E794" s="398">
        <v>9125</v>
      </c>
      <c r="F794" s="398"/>
      <c r="G794" s="398"/>
      <c r="H794" s="398">
        <v>9600</v>
      </c>
    </row>
    <row r="795" spans="1:8" ht="24">
      <c r="A795" s="365">
        <v>8</v>
      </c>
      <c r="B795" s="365" t="s">
        <v>3186</v>
      </c>
      <c r="C795" s="366" t="s">
        <v>3187</v>
      </c>
      <c r="D795" s="383"/>
      <c r="E795" s="398">
        <v>2082</v>
      </c>
      <c r="F795" s="398"/>
      <c r="G795" s="398"/>
      <c r="H795" s="398">
        <v>1712.1600000000003</v>
      </c>
    </row>
    <row r="796" spans="1:8" ht="24">
      <c r="A796" s="365">
        <v>8</v>
      </c>
      <c r="B796" s="365" t="s">
        <v>3188</v>
      </c>
      <c r="C796" s="366" t="s">
        <v>3189</v>
      </c>
      <c r="D796" s="383"/>
      <c r="E796" s="398">
        <v>1475</v>
      </c>
      <c r="F796" s="398"/>
      <c r="G796" s="398"/>
      <c r="H796" s="398">
        <v>1684.6699999999998</v>
      </c>
    </row>
    <row r="797" spans="1:8" ht="24">
      <c r="A797" s="365">
        <v>7</v>
      </c>
      <c r="B797" s="365" t="s">
        <v>3190</v>
      </c>
      <c r="C797" s="366" t="s">
        <v>3191</v>
      </c>
      <c r="D797" s="383"/>
      <c r="E797" s="398">
        <v>0</v>
      </c>
      <c r="F797" s="398"/>
      <c r="G797" s="398"/>
      <c r="H797" s="398">
        <v>0</v>
      </c>
    </row>
    <row r="798" spans="1:8" ht="24">
      <c r="A798" s="365">
        <v>7</v>
      </c>
      <c r="B798" s="365" t="s">
        <v>3192</v>
      </c>
      <c r="C798" s="366" t="s">
        <v>3193</v>
      </c>
      <c r="D798" s="383"/>
      <c r="E798" s="398">
        <v>0</v>
      </c>
      <c r="F798" s="398"/>
      <c r="G798" s="398"/>
      <c r="H798" s="398">
        <v>0</v>
      </c>
    </row>
    <row r="799" spans="1:8" ht="24">
      <c r="A799" s="365">
        <v>7</v>
      </c>
      <c r="B799" s="365" t="s">
        <v>3194</v>
      </c>
      <c r="C799" s="366" t="s">
        <v>3195</v>
      </c>
      <c r="D799" s="383"/>
      <c r="E799" s="398">
        <v>500</v>
      </c>
      <c r="F799" s="398"/>
      <c r="G799" s="398"/>
      <c r="H799" s="398">
        <v>1708.74</v>
      </c>
    </row>
    <row r="800" spans="1:8" ht="24">
      <c r="A800" s="365">
        <v>7</v>
      </c>
      <c r="B800" s="365" t="s">
        <v>3196</v>
      </c>
      <c r="C800" s="366" t="s">
        <v>3197</v>
      </c>
      <c r="D800" s="383"/>
      <c r="E800" s="398">
        <v>120942</v>
      </c>
      <c r="F800" s="398"/>
      <c r="G800" s="398"/>
      <c r="H800" s="398">
        <v>98885.51</v>
      </c>
    </row>
    <row r="801" spans="1:8" ht="24">
      <c r="A801" s="370">
        <v>6</v>
      </c>
      <c r="B801" s="370" t="s">
        <v>3198</v>
      </c>
      <c r="C801" s="371" t="s">
        <v>3199</v>
      </c>
      <c r="D801" s="389"/>
      <c r="E801" s="403"/>
      <c r="F801" s="403"/>
      <c r="G801" s="403"/>
      <c r="H801" s="403"/>
    </row>
    <row r="802" spans="1:8" ht="24">
      <c r="A802" s="365">
        <v>7</v>
      </c>
      <c r="B802" s="365" t="s">
        <v>3200</v>
      </c>
      <c r="C802" s="366" t="s">
        <v>3201</v>
      </c>
      <c r="D802" s="383"/>
      <c r="E802" s="398">
        <v>22195.680000000004</v>
      </c>
      <c r="F802" s="398"/>
      <c r="G802" s="398"/>
      <c r="H802" s="398">
        <v>22193.69000000001</v>
      </c>
    </row>
    <row r="803" spans="1:8" ht="24">
      <c r="A803" s="370">
        <v>7</v>
      </c>
      <c r="B803" s="370" t="s">
        <v>3202</v>
      </c>
      <c r="C803" s="371" t="s">
        <v>3203</v>
      </c>
      <c r="D803" s="389"/>
      <c r="E803" s="403"/>
      <c r="F803" s="403"/>
      <c r="G803" s="403"/>
      <c r="H803" s="403"/>
    </row>
    <row r="804" spans="1:8" ht="24">
      <c r="A804" s="365">
        <v>8</v>
      </c>
      <c r="B804" s="365" t="s">
        <v>3204</v>
      </c>
      <c r="C804" s="366" t="s">
        <v>3205</v>
      </c>
      <c r="D804" s="383"/>
      <c r="E804" s="398">
        <v>0</v>
      </c>
      <c r="F804" s="398"/>
      <c r="G804" s="398"/>
      <c r="H804" s="398">
        <v>0</v>
      </c>
    </row>
    <row r="805" spans="1:8" ht="24">
      <c r="A805" s="365">
        <v>8</v>
      </c>
      <c r="B805" s="365" t="s">
        <v>3206</v>
      </c>
      <c r="C805" s="366" t="s">
        <v>3207</v>
      </c>
      <c r="D805" s="383"/>
      <c r="E805" s="398"/>
      <c r="F805" s="398"/>
      <c r="G805" s="398"/>
      <c r="H805" s="398"/>
    </row>
    <row r="806" spans="1:8">
      <c r="A806" s="365">
        <v>8</v>
      </c>
      <c r="B806" s="365" t="s">
        <v>3208</v>
      </c>
      <c r="C806" s="366" t="s">
        <v>3209</v>
      </c>
      <c r="D806" s="383"/>
      <c r="E806" s="398">
        <v>2600</v>
      </c>
      <c r="F806" s="398"/>
      <c r="G806" s="398"/>
      <c r="H806" s="398">
        <v>2065.6</v>
      </c>
    </row>
    <row r="807" spans="1:8" ht="24">
      <c r="A807" s="370">
        <v>7</v>
      </c>
      <c r="B807" s="370" t="s">
        <v>3210</v>
      </c>
      <c r="C807" s="371" t="s">
        <v>3211</v>
      </c>
      <c r="D807" s="389"/>
      <c r="E807" s="403"/>
      <c r="F807" s="403"/>
      <c r="G807" s="403"/>
      <c r="H807" s="403"/>
    </row>
    <row r="808" spans="1:8" ht="24">
      <c r="A808" s="365">
        <v>8</v>
      </c>
      <c r="B808" s="365" t="s">
        <v>3212</v>
      </c>
      <c r="C808" s="366" t="s">
        <v>3213</v>
      </c>
      <c r="D808" s="383"/>
      <c r="E808" s="398"/>
      <c r="F808" s="398"/>
      <c r="G808" s="398"/>
      <c r="H808" s="398"/>
    </row>
    <row r="809" spans="1:8" ht="24">
      <c r="A809" s="365">
        <v>8</v>
      </c>
      <c r="B809" s="365" t="s">
        <v>3214</v>
      </c>
      <c r="C809" s="366" t="s">
        <v>3215</v>
      </c>
      <c r="D809" s="383"/>
      <c r="E809" s="398"/>
      <c r="F809" s="398"/>
      <c r="G809" s="398"/>
      <c r="H809" s="398"/>
    </row>
    <row r="810" spans="1:8" ht="24">
      <c r="A810" s="365">
        <v>8</v>
      </c>
      <c r="B810" s="365" t="s">
        <v>3216</v>
      </c>
      <c r="C810" s="366" t="s">
        <v>3217</v>
      </c>
      <c r="D810" s="383"/>
      <c r="E810" s="398">
        <v>125</v>
      </c>
      <c r="F810" s="398"/>
      <c r="G810" s="398"/>
      <c r="H810" s="398">
        <v>114.6</v>
      </c>
    </row>
    <row r="811" spans="1:8" ht="24">
      <c r="A811" s="365">
        <v>7</v>
      </c>
      <c r="B811" s="365" t="s">
        <v>3218</v>
      </c>
      <c r="C811" s="366" t="s">
        <v>3219</v>
      </c>
      <c r="D811" s="383"/>
      <c r="E811" s="398">
        <v>0</v>
      </c>
      <c r="F811" s="398"/>
      <c r="G811" s="398"/>
      <c r="H811" s="398">
        <v>0</v>
      </c>
    </row>
    <row r="812" spans="1:8" ht="24">
      <c r="A812" s="365">
        <v>7</v>
      </c>
      <c r="B812" s="365" t="s">
        <v>3220</v>
      </c>
      <c r="C812" s="366" t="s">
        <v>3221</v>
      </c>
      <c r="D812" s="383"/>
      <c r="E812" s="398">
        <v>0</v>
      </c>
      <c r="F812" s="398"/>
      <c r="G812" s="398"/>
      <c r="H812" s="398">
        <v>0</v>
      </c>
    </row>
    <row r="813" spans="1:8" ht="24">
      <c r="A813" s="365">
        <v>7</v>
      </c>
      <c r="B813" s="365" t="s">
        <v>3222</v>
      </c>
      <c r="C813" s="366" t="s">
        <v>3223</v>
      </c>
      <c r="D813" s="383"/>
      <c r="E813" s="398">
        <v>0</v>
      </c>
      <c r="F813" s="398"/>
      <c r="G813" s="398"/>
      <c r="H813" s="398">
        <v>0</v>
      </c>
    </row>
    <row r="814" spans="1:8" ht="24">
      <c r="A814" s="365">
        <v>7</v>
      </c>
      <c r="B814" s="365" t="s">
        <v>3224</v>
      </c>
      <c r="C814" s="366" t="s">
        <v>3225</v>
      </c>
      <c r="D814" s="383"/>
      <c r="E814" s="398">
        <v>7089.93</v>
      </c>
      <c r="F814" s="398"/>
      <c r="G814" s="398"/>
      <c r="H814" s="398">
        <v>6748.6</v>
      </c>
    </row>
    <row r="815" spans="1:8" ht="25.5">
      <c r="A815" s="381" t="s">
        <v>1973</v>
      </c>
      <c r="B815" s="362" t="s">
        <v>941</v>
      </c>
      <c r="C815" s="362" t="s">
        <v>1639</v>
      </c>
      <c r="D815" s="382"/>
      <c r="E815" s="395"/>
      <c r="F815" s="395"/>
      <c r="G815" s="395"/>
      <c r="H815" s="395"/>
    </row>
    <row r="816" spans="1:8" ht="24">
      <c r="A816" s="370">
        <v>6</v>
      </c>
      <c r="B816" s="370" t="s">
        <v>3226</v>
      </c>
      <c r="C816" s="371" t="s">
        <v>3227</v>
      </c>
      <c r="D816" s="389"/>
      <c r="E816" s="403"/>
      <c r="F816" s="403"/>
      <c r="G816" s="403"/>
      <c r="H816" s="403"/>
    </row>
    <row r="817" spans="1:8" ht="24">
      <c r="A817" s="365">
        <v>7</v>
      </c>
      <c r="B817" s="365" t="s">
        <v>3228</v>
      </c>
      <c r="C817" s="366" t="s">
        <v>3229</v>
      </c>
      <c r="D817" s="383"/>
      <c r="E817" s="398">
        <v>0</v>
      </c>
      <c r="F817" s="398"/>
      <c r="G817" s="398"/>
      <c r="H817" s="398">
        <v>0</v>
      </c>
    </row>
    <row r="818" spans="1:8" ht="24">
      <c r="A818" s="370">
        <v>7</v>
      </c>
      <c r="B818" s="370" t="s">
        <v>3230</v>
      </c>
      <c r="C818" s="371" t="s">
        <v>3231</v>
      </c>
      <c r="D818" s="389"/>
      <c r="E818" s="403"/>
      <c r="F818" s="403"/>
      <c r="G818" s="403"/>
      <c r="H818" s="403"/>
    </row>
    <row r="819" spans="1:8" ht="24">
      <c r="A819" s="365">
        <v>8</v>
      </c>
      <c r="B819" s="365" t="s">
        <v>3232</v>
      </c>
      <c r="C819" s="366" t="s">
        <v>3233</v>
      </c>
      <c r="D819" s="383"/>
      <c r="E819" s="398">
        <v>0</v>
      </c>
      <c r="F819" s="398"/>
      <c r="G819" s="398"/>
      <c r="H819" s="398">
        <v>0</v>
      </c>
    </row>
    <row r="820" spans="1:8">
      <c r="A820" s="365">
        <v>8</v>
      </c>
      <c r="B820" s="365" t="s">
        <v>3234</v>
      </c>
      <c r="C820" s="366" t="s">
        <v>3235</v>
      </c>
      <c r="D820" s="383"/>
      <c r="E820" s="398"/>
      <c r="F820" s="398"/>
      <c r="G820" s="398"/>
      <c r="H820" s="398"/>
    </row>
    <row r="821" spans="1:8">
      <c r="A821" s="365">
        <v>8</v>
      </c>
      <c r="B821" s="365" t="s">
        <v>3236</v>
      </c>
      <c r="C821" s="366" t="s">
        <v>3237</v>
      </c>
      <c r="D821" s="383"/>
      <c r="E821" s="398">
        <v>0</v>
      </c>
      <c r="F821" s="398"/>
      <c r="G821" s="398"/>
      <c r="H821" s="398">
        <v>0</v>
      </c>
    </row>
    <row r="822" spans="1:8" ht="24">
      <c r="A822" s="370">
        <v>7</v>
      </c>
      <c r="B822" s="370" t="s">
        <v>3238</v>
      </c>
      <c r="C822" s="371" t="s">
        <v>3239</v>
      </c>
      <c r="D822" s="389"/>
      <c r="E822" s="403"/>
      <c r="F822" s="403"/>
      <c r="G822" s="403"/>
      <c r="H822" s="403"/>
    </row>
    <row r="823" spans="1:8">
      <c r="A823" s="365">
        <v>8</v>
      </c>
      <c r="B823" s="365" t="s">
        <v>3240</v>
      </c>
      <c r="C823" s="366" t="s">
        <v>3241</v>
      </c>
      <c r="D823" s="383"/>
      <c r="E823" s="398"/>
      <c r="F823" s="398"/>
      <c r="G823" s="398"/>
      <c r="H823" s="398"/>
    </row>
    <row r="824" spans="1:8" ht="24">
      <c r="A824" s="365">
        <v>8</v>
      </c>
      <c r="B824" s="365" t="s">
        <v>3242</v>
      </c>
      <c r="C824" s="366" t="s">
        <v>3243</v>
      </c>
      <c r="D824" s="383"/>
      <c r="E824" s="398"/>
      <c r="F824" s="398"/>
      <c r="G824" s="398"/>
      <c r="H824" s="398"/>
    </row>
    <row r="825" spans="1:8" ht="24">
      <c r="A825" s="365">
        <v>8</v>
      </c>
      <c r="B825" s="365" t="s">
        <v>3244</v>
      </c>
      <c r="C825" s="366" t="s">
        <v>3245</v>
      </c>
      <c r="D825" s="383"/>
      <c r="E825" s="398">
        <v>0</v>
      </c>
      <c r="F825" s="398"/>
      <c r="G825" s="398"/>
      <c r="H825" s="398">
        <v>0</v>
      </c>
    </row>
    <row r="826" spans="1:8" ht="24">
      <c r="A826" s="365">
        <v>7</v>
      </c>
      <c r="B826" s="365" t="s">
        <v>3246</v>
      </c>
      <c r="C826" s="366" t="s">
        <v>3247</v>
      </c>
      <c r="D826" s="383"/>
      <c r="E826" s="398">
        <v>0</v>
      </c>
      <c r="F826" s="398"/>
      <c r="G826" s="398"/>
      <c r="H826" s="398">
        <v>0</v>
      </c>
    </row>
    <row r="827" spans="1:8" ht="24">
      <c r="A827" s="365">
        <v>7</v>
      </c>
      <c r="B827" s="365" t="s">
        <v>3248</v>
      </c>
      <c r="C827" s="366" t="s">
        <v>3249</v>
      </c>
      <c r="D827" s="383"/>
      <c r="E827" s="398">
        <v>0</v>
      </c>
      <c r="F827" s="398"/>
      <c r="G827" s="398"/>
      <c r="H827" s="398">
        <v>0</v>
      </c>
    </row>
    <row r="828" spans="1:8" ht="24">
      <c r="A828" s="365">
        <v>7</v>
      </c>
      <c r="B828" s="365" t="s">
        <v>3250</v>
      </c>
      <c r="C828" s="366" t="s">
        <v>3251</v>
      </c>
      <c r="D828" s="383"/>
      <c r="E828" s="398">
        <v>0</v>
      </c>
      <c r="F828" s="398"/>
      <c r="G828" s="398"/>
      <c r="H828" s="398">
        <v>0</v>
      </c>
    </row>
    <row r="829" spans="1:8" ht="24">
      <c r="A829" s="365">
        <v>7</v>
      </c>
      <c r="B829" s="365" t="s">
        <v>3252</v>
      </c>
      <c r="C829" s="366" t="s">
        <v>3253</v>
      </c>
      <c r="D829" s="383"/>
      <c r="E829" s="398">
        <v>0</v>
      </c>
      <c r="F829" s="398"/>
      <c r="G829" s="398"/>
      <c r="H829" s="398">
        <v>0</v>
      </c>
    </row>
    <row r="830" spans="1:8" ht="24">
      <c r="A830" s="370">
        <v>6</v>
      </c>
      <c r="B830" s="370" t="s">
        <v>3254</v>
      </c>
      <c r="C830" s="371" t="s">
        <v>3255</v>
      </c>
      <c r="D830" s="389"/>
      <c r="E830" s="403"/>
      <c r="F830" s="403"/>
      <c r="G830" s="403"/>
      <c r="H830" s="403"/>
    </row>
    <row r="831" spans="1:8" ht="24">
      <c r="A831" s="365">
        <v>7</v>
      </c>
      <c r="B831" s="365" t="s">
        <v>3256</v>
      </c>
      <c r="C831" s="366" t="s">
        <v>3257</v>
      </c>
      <c r="D831" s="383"/>
      <c r="E831" s="398">
        <v>0</v>
      </c>
      <c r="F831" s="398"/>
      <c r="G831" s="398"/>
      <c r="H831" s="398">
        <v>0</v>
      </c>
    </row>
    <row r="832" spans="1:8" ht="24">
      <c r="A832" s="370">
        <v>7</v>
      </c>
      <c r="B832" s="370" t="s">
        <v>3258</v>
      </c>
      <c r="C832" s="371" t="s">
        <v>3259</v>
      </c>
      <c r="D832" s="389"/>
      <c r="E832" s="403"/>
      <c r="F832" s="403"/>
      <c r="G832" s="403"/>
      <c r="H832" s="403"/>
    </row>
    <row r="833" spans="1:8" ht="24">
      <c r="A833" s="365">
        <v>8</v>
      </c>
      <c r="B833" s="365" t="s">
        <v>3260</v>
      </c>
      <c r="C833" s="366" t="s">
        <v>3261</v>
      </c>
      <c r="D833" s="383"/>
      <c r="E833" s="398">
        <v>0</v>
      </c>
      <c r="F833" s="398"/>
      <c r="G833" s="398"/>
      <c r="H833" s="398">
        <v>0</v>
      </c>
    </row>
    <row r="834" spans="1:8" ht="24">
      <c r="A834" s="365">
        <v>8</v>
      </c>
      <c r="B834" s="365" t="s">
        <v>3262</v>
      </c>
      <c r="C834" s="366" t="s">
        <v>3263</v>
      </c>
      <c r="D834" s="383"/>
      <c r="E834" s="398"/>
      <c r="F834" s="398"/>
      <c r="G834" s="398"/>
      <c r="H834" s="398"/>
    </row>
    <row r="835" spans="1:8">
      <c r="A835" s="365">
        <v>8</v>
      </c>
      <c r="B835" s="365" t="s">
        <v>3264</v>
      </c>
      <c r="C835" s="366" t="s">
        <v>3265</v>
      </c>
      <c r="D835" s="383"/>
      <c r="E835" s="398">
        <v>0</v>
      </c>
      <c r="F835" s="398"/>
      <c r="G835" s="398"/>
      <c r="H835" s="398">
        <v>0</v>
      </c>
    </row>
    <row r="836" spans="1:8" ht="24">
      <c r="A836" s="370">
        <v>7</v>
      </c>
      <c r="B836" s="370" t="s">
        <v>3266</v>
      </c>
      <c r="C836" s="371" t="s">
        <v>3267</v>
      </c>
      <c r="D836" s="389"/>
      <c r="E836" s="403"/>
      <c r="F836" s="403"/>
      <c r="G836" s="403"/>
      <c r="H836" s="403"/>
    </row>
    <row r="837" spans="1:8" ht="24">
      <c r="A837" s="365">
        <v>8</v>
      </c>
      <c r="B837" s="365" t="s">
        <v>3268</v>
      </c>
      <c r="C837" s="366" t="s">
        <v>3269</v>
      </c>
      <c r="D837" s="383"/>
      <c r="E837" s="398"/>
      <c r="F837" s="398"/>
      <c r="G837" s="398"/>
      <c r="H837" s="398"/>
    </row>
    <row r="838" spans="1:8" ht="24">
      <c r="A838" s="365">
        <v>8</v>
      </c>
      <c r="B838" s="365" t="s">
        <v>3270</v>
      </c>
      <c r="C838" s="366" t="s">
        <v>3271</v>
      </c>
      <c r="D838" s="383"/>
      <c r="E838" s="398"/>
      <c r="F838" s="398"/>
      <c r="G838" s="398"/>
      <c r="H838" s="398"/>
    </row>
    <row r="839" spans="1:8" ht="24">
      <c r="A839" s="365">
        <v>8</v>
      </c>
      <c r="B839" s="365" t="s">
        <v>3272</v>
      </c>
      <c r="C839" s="366" t="s">
        <v>3273</v>
      </c>
      <c r="D839" s="383"/>
      <c r="E839" s="398">
        <v>0</v>
      </c>
      <c r="F839" s="398"/>
      <c r="G839" s="398"/>
      <c r="H839" s="398">
        <v>0</v>
      </c>
    </row>
    <row r="840" spans="1:8" ht="24">
      <c r="A840" s="365">
        <v>7</v>
      </c>
      <c r="B840" s="365" t="s">
        <v>3274</v>
      </c>
      <c r="C840" s="366" t="s">
        <v>3275</v>
      </c>
      <c r="D840" s="383"/>
      <c r="E840" s="398">
        <v>0</v>
      </c>
      <c r="F840" s="398"/>
      <c r="G840" s="398"/>
      <c r="H840" s="398">
        <v>0</v>
      </c>
    </row>
    <row r="841" spans="1:8" ht="24">
      <c r="A841" s="365">
        <v>7</v>
      </c>
      <c r="B841" s="365" t="s">
        <v>3276</v>
      </c>
      <c r="C841" s="366" t="s">
        <v>3277</v>
      </c>
      <c r="D841" s="383"/>
      <c r="E841" s="398">
        <v>0</v>
      </c>
      <c r="F841" s="398"/>
      <c r="G841" s="398"/>
      <c r="H841" s="398">
        <v>0</v>
      </c>
    </row>
    <row r="842" spans="1:8" ht="24">
      <c r="A842" s="365">
        <v>7</v>
      </c>
      <c r="B842" s="365" t="s">
        <v>3278</v>
      </c>
      <c r="C842" s="366" t="s">
        <v>3279</v>
      </c>
      <c r="D842" s="383"/>
      <c r="E842" s="398">
        <v>0</v>
      </c>
      <c r="F842" s="398"/>
      <c r="G842" s="398"/>
      <c r="H842" s="398">
        <v>0</v>
      </c>
    </row>
    <row r="843" spans="1:8" ht="24">
      <c r="A843" s="365">
        <v>7</v>
      </c>
      <c r="B843" s="365" t="s">
        <v>3280</v>
      </c>
      <c r="C843" s="366" t="s">
        <v>3281</v>
      </c>
      <c r="D843" s="383"/>
      <c r="E843" s="398">
        <v>0</v>
      </c>
      <c r="F843" s="398"/>
      <c r="G843" s="398"/>
      <c r="H843" s="398">
        <v>0</v>
      </c>
    </row>
    <row r="844" spans="1:8">
      <c r="A844" s="381" t="s">
        <v>1973</v>
      </c>
      <c r="B844" s="362" t="s">
        <v>943</v>
      </c>
      <c r="C844" s="362" t="s">
        <v>1640</v>
      </c>
      <c r="D844" s="382"/>
      <c r="E844" s="395"/>
      <c r="F844" s="395"/>
      <c r="G844" s="395"/>
      <c r="H844" s="395"/>
    </row>
    <row r="845" spans="1:8">
      <c r="A845" s="365" t="s">
        <v>1975</v>
      </c>
      <c r="B845" s="365" t="s">
        <v>3282</v>
      </c>
      <c r="C845" s="366" t="s">
        <v>942</v>
      </c>
      <c r="D845" s="383"/>
      <c r="E845" s="398">
        <v>0</v>
      </c>
      <c r="F845" s="398"/>
      <c r="G845" s="398"/>
      <c r="H845" s="398">
        <v>0</v>
      </c>
    </row>
    <row r="846" spans="1:8">
      <c r="A846" s="381" t="s">
        <v>1969</v>
      </c>
      <c r="B846" s="362" t="s">
        <v>944</v>
      </c>
      <c r="C846" s="362" t="s">
        <v>3283</v>
      </c>
      <c r="D846" s="382"/>
      <c r="E846" s="395"/>
      <c r="F846" s="395"/>
      <c r="G846" s="395"/>
      <c r="H846" s="395"/>
    </row>
    <row r="847" spans="1:8">
      <c r="A847" s="381" t="s">
        <v>1971</v>
      </c>
      <c r="B847" s="362" t="s">
        <v>945</v>
      </c>
      <c r="C847" s="362" t="s">
        <v>1642</v>
      </c>
      <c r="D847" s="382"/>
      <c r="E847" s="395"/>
      <c r="F847" s="395"/>
      <c r="G847" s="395"/>
      <c r="H847" s="395"/>
    </row>
    <row r="848" spans="1:8" ht="25.5">
      <c r="A848" s="381">
        <v>5</v>
      </c>
      <c r="B848" s="362" t="s">
        <v>946</v>
      </c>
      <c r="C848" s="362" t="s">
        <v>1643</v>
      </c>
      <c r="D848" s="382"/>
      <c r="E848" s="395"/>
      <c r="F848" s="395"/>
      <c r="G848" s="395"/>
      <c r="H848" s="395"/>
    </row>
    <row r="849" spans="1:8" ht="24">
      <c r="A849" s="365">
        <v>6</v>
      </c>
      <c r="B849" s="365" t="s">
        <v>3284</v>
      </c>
      <c r="C849" s="366" t="s">
        <v>3285</v>
      </c>
      <c r="D849" s="383"/>
      <c r="E849" s="398">
        <v>786963.31999999983</v>
      </c>
      <c r="F849" s="398"/>
      <c r="G849" s="398"/>
      <c r="H849" s="398">
        <v>766105.37999999989</v>
      </c>
    </row>
    <row r="850" spans="1:8" ht="24">
      <c r="A850" s="365">
        <v>6</v>
      </c>
      <c r="B850" s="365" t="s">
        <v>3286</v>
      </c>
      <c r="C850" s="366" t="s">
        <v>3287</v>
      </c>
      <c r="D850" s="383"/>
      <c r="E850" s="398">
        <v>312732.11490853096</v>
      </c>
      <c r="F850" s="398"/>
      <c r="G850" s="398"/>
      <c r="H850" s="398">
        <v>240619.82</v>
      </c>
    </row>
    <row r="851" spans="1:8" ht="24">
      <c r="A851" s="365">
        <v>6</v>
      </c>
      <c r="B851" s="365" t="s">
        <v>3288</v>
      </c>
      <c r="C851" s="366" t="s">
        <v>3289</v>
      </c>
      <c r="D851" s="383"/>
      <c r="E851" s="398">
        <v>253331.8765282291</v>
      </c>
      <c r="F851" s="398"/>
      <c r="G851" s="398"/>
      <c r="H851" s="398">
        <v>211005</v>
      </c>
    </row>
    <row r="852" spans="1:8" ht="24">
      <c r="A852" s="365">
        <v>6</v>
      </c>
      <c r="B852" s="365" t="s">
        <v>3290</v>
      </c>
      <c r="C852" s="366" t="s">
        <v>3291</v>
      </c>
      <c r="D852" s="383"/>
      <c r="E852" s="398">
        <v>0</v>
      </c>
      <c r="F852" s="398"/>
      <c r="G852" s="398"/>
      <c r="H852" s="398">
        <v>0</v>
      </c>
    </row>
    <row r="853" spans="1:8" ht="24">
      <c r="A853" s="365">
        <v>6</v>
      </c>
      <c r="B853" s="365" t="s">
        <v>3292</v>
      </c>
      <c r="C853" s="366" t="s">
        <v>3293</v>
      </c>
      <c r="D853" s="383"/>
      <c r="E853" s="398">
        <v>0</v>
      </c>
      <c r="F853" s="398"/>
      <c r="G853" s="398"/>
      <c r="H853" s="398">
        <v>0</v>
      </c>
    </row>
    <row r="854" spans="1:8" ht="24">
      <c r="A854" s="365">
        <v>6</v>
      </c>
      <c r="B854" s="365" t="s">
        <v>3294</v>
      </c>
      <c r="C854" s="366" t="s">
        <v>3295</v>
      </c>
      <c r="D854" s="383"/>
      <c r="E854" s="398">
        <v>0</v>
      </c>
      <c r="F854" s="398"/>
      <c r="G854" s="398"/>
      <c r="H854" s="398">
        <v>0</v>
      </c>
    </row>
    <row r="855" spans="1:8" ht="24">
      <c r="A855" s="365">
        <v>6</v>
      </c>
      <c r="B855" s="365" t="s">
        <v>3296</v>
      </c>
      <c r="C855" s="366" t="s">
        <v>3297</v>
      </c>
      <c r="D855" s="383"/>
      <c r="E855" s="398">
        <v>40000</v>
      </c>
      <c r="F855" s="398"/>
      <c r="G855" s="398"/>
      <c r="H855" s="398">
        <v>40000</v>
      </c>
    </row>
    <row r="856" spans="1:8" ht="24">
      <c r="A856" s="365">
        <v>6</v>
      </c>
      <c r="B856" s="365" t="s">
        <v>3298</v>
      </c>
      <c r="C856" s="366" t="s">
        <v>3299</v>
      </c>
      <c r="D856" s="383"/>
      <c r="E856" s="398">
        <v>396316.27</v>
      </c>
      <c r="F856" s="398"/>
      <c r="G856" s="398"/>
      <c r="H856" s="398">
        <v>324272.25000000006</v>
      </c>
    </row>
    <row r="857" spans="1:8" ht="25.5">
      <c r="A857" s="381" t="s">
        <v>1973</v>
      </c>
      <c r="B857" s="362" t="s">
        <v>947</v>
      </c>
      <c r="C857" s="362" t="s">
        <v>1644</v>
      </c>
      <c r="D857" s="382"/>
      <c r="E857" s="395"/>
      <c r="F857" s="395"/>
      <c r="G857" s="395"/>
      <c r="H857" s="395"/>
    </row>
    <row r="858" spans="1:8" ht="24">
      <c r="A858" s="365">
        <v>6</v>
      </c>
      <c r="B858" s="365" t="s">
        <v>3300</v>
      </c>
      <c r="C858" s="366" t="s">
        <v>3301</v>
      </c>
      <c r="D858" s="383"/>
      <c r="E858" s="398">
        <v>45268.21</v>
      </c>
      <c r="F858" s="398"/>
      <c r="G858" s="398"/>
      <c r="H858" s="398">
        <v>75644.619999999981</v>
      </c>
    </row>
    <row r="859" spans="1:8" ht="24">
      <c r="A859" s="365">
        <v>6</v>
      </c>
      <c r="B859" s="365" t="s">
        <v>3302</v>
      </c>
      <c r="C859" s="366" t="s">
        <v>3303</v>
      </c>
      <c r="D859" s="383"/>
      <c r="E859" s="398">
        <v>5500</v>
      </c>
      <c r="F859" s="398"/>
      <c r="G859" s="398"/>
      <c r="H859" s="398">
        <v>14807</v>
      </c>
    </row>
    <row r="860" spans="1:8" ht="24">
      <c r="A860" s="365">
        <v>6</v>
      </c>
      <c r="B860" s="365" t="s">
        <v>3304</v>
      </c>
      <c r="C860" s="366" t="s">
        <v>3305</v>
      </c>
      <c r="D860" s="383"/>
      <c r="E860" s="398">
        <v>13000</v>
      </c>
      <c r="F860" s="398"/>
      <c r="G860" s="398"/>
      <c r="H860" s="398">
        <v>22211</v>
      </c>
    </row>
    <row r="861" spans="1:8" ht="24">
      <c r="A861" s="365">
        <v>6</v>
      </c>
      <c r="B861" s="365" t="s">
        <v>3306</v>
      </c>
      <c r="C861" s="366" t="s">
        <v>3307</v>
      </c>
      <c r="D861" s="383"/>
      <c r="E861" s="398">
        <v>0</v>
      </c>
      <c r="F861" s="398"/>
      <c r="G861" s="398"/>
      <c r="H861" s="398">
        <v>0</v>
      </c>
    </row>
    <row r="862" spans="1:8" ht="24">
      <c r="A862" s="365">
        <v>6</v>
      </c>
      <c r="B862" s="365" t="s">
        <v>3308</v>
      </c>
      <c r="C862" s="366" t="s">
        <v>3309</v>
      </c>
      <c r="D862" s="383"/>
      <c r="E862" s="398">
        <v>0</v>
      </c>
      <c r="F862" s="398"/>
      <c r="G862" s="398"/>
      <c r="H862" s="398">
        <v>0</v>
      </c>
    </row>
    <row r="863" spans="1:8" ht="24">
      <c r="A863" s="365">
        <v>6</v>
      </c>
      <c r="B863" s="365" t="s">
        <v>3310</v>
      </c>
      <c r="C863" s="366" t="s">
        <v>3311</v>
      </c>
      <c r="D863" s="383"/>
      <c r="E863" s="398">
        <v>0</v>
      </c>
      <c r="F863" s="398"/>
      <c r="G863" s="398"/>
      <c r="H863" s="398">
        <v>0</v>
      </c>
    </row>
    <row r="864" spans="1:8" ht="24">
      <c r="A864" s="365">
        <v>6</v>
      </c>
      <c r="B864" s="365" t="s">
        <v>3312</v>
      </c>
      <c r="C864" s="366" t="s">
        <v>3313</v>
      </c>
      <c r="D864" s="383"/>
      <c r="E864" s="398"/>
      <c r="F864" s="398"/>
      <c r="G864" s="398"/>
      <c r="H864" s="398"/>
    </row>
    <row r="865" spans="1:8" ht="24">
      <c r="A865" s="365">
        <v>6</v>
      </c>
      <c r="B865" s="365" t="s">
        <v>3314</v>
      </c>
      <c r="C865" s="366" t="s">
        <v>3315</v>
      </c>
      <c r="D865" s="383"/>
      <c r="E865" s="398">
        <v>18142.060000000001</v>
      </c>
      <c r="F865" s="398"/>
      <c r="G865" s="398"/>
      <c r="H865" s="398">
        <v>33603.729999999996</v>
      </c>
    </row>
    <row r="866" spans="1:8" ht="25.5">
      <c r="A866" s="381" t="s">
        <v>1973</v>
      </c>
      <c r="B866" s="362" t="s">
        <v>949</v>
      </c>
      <c r="C866" s="362" t="s">
        <v>1645</v>
      </c>
      <c r="D866" s="382"/>
      <c r="E866" s="395"/>
      <c r="F866" s="395"/>
      <c r="G866" s="395"/>
      <c r="H866" s="395"/>
    </row>
    <row r="867" spans="1:8">
      <c r="A867" s="365" t="s">
        <v>1975</v>
      </c>
      <c r="B867" s="365" t="s">
        <v>3316</v>
      </c>
      <c r="C867" s="366" t="s">
        <v>948</v>
      </c>
      <c r="D867" s="383"/>
      <c r="E867" s="398"/>
      <c r="F867" s="398"/>
      <c r="G867" s="398"/>
      <c r="H867" s="398"/>
    </row>
    <row r="868" spans="1:8">
      <c r="A868" s="381" t="s">
        <v>1971</v>
      </c>
      <c r="B868" s="362" t="s">
        <v>950</v>
      </c>
      <c r="C868" s="362" t="s">
        <v>1646</v>
      </c>
      <c r="D868" s="382"/>
      <c r="E868" s="395"/>
      <c r="F868" s="395"/>
      <c r="G868" s="395"/>
      <c r="H868" s="395"/>
    </row>
    <row r="869" spans="1:8" ht="25.5">
      <c r="A869" s="381" t="s">
        <v>1973</v>
      </c>
      <c r="B869" s="362" t="s">
        <v>951</v>
      </c>
      <c r="C869" s="362" t="s">
        <v>1647</v>
      </c>
      <c r="D869" s="382"/>
      <c r="E869" s="395"/>
      <c r="F869" s="395"/>
      <c r="G869" s="395"/>
      <c r="H869" s="395"/>
    </row>
    <row r="870" spans="1:8" ht="24">
      <c r="A870" s="365">
        <v>6</v>
      </c>
      <c r="B870" s="365" t="s">
        <v>3317</v>
      </c>
      <c r="C870" s="366" t="s">
        <v>3318</v>
      </c>
      <c r="D870" s="383"/>
      <c r="E870" s="398">
        <v>3151664.090000004</v>
      </c>
      <c r="F870" s="398"/>
      <c r="G870" s="398"/>
      <c r="H870" s="398">
        <v>2123179.75</v>
      </c>
    </row>
    <row r="871" spans="1:8" ht="24">
      <c r="A871" s="370">
        <v>6</v>
      </c>
      <c r="B871" s="370" t="s">
        <v>3319</v>
      </c>
      <c r="C871" s="371" t="s">
        <v>3320</v>
      </c>
      <c r="D871" s="389"/>
      <c r="E871" s="403"/>
      <c r="F871" s="403"/>
      <c r="G871" s="403"/>
      <c r="H871" s="403"/>
    </row>
    <row r="872" spans="1:8" ht="24">
      <c r="A872" s="365">
        <v>7</v>
      </c>
      <c r="B872" s="365" t="s">
        <v>3321</v>
      </c>
      <c r="C872" s="366" t="s">
        <v>3322</v>
      </c>
      <c r="D872" s="383"/>
      <c r="E872" s="398">
        <v>16920.3</v>
      </c>
      <c r="F872" s="398"/>
      <c r="G872" s="398"/>
      <c r="H872" s="398">
        <v>17850</v>
      </c>
    </row>
    <row r="873" spans="1:8" ht="24">
      <c r="A873" s="365">
        <v>7</v>
      </c>
      <c r="B873" s="365" t="s">
        <v>3323</v>
      </c>
      <c r="C873" s="366" t="s">
        <v>3324</v>
      </c>
      <c r="D873" s="383"/>
      <c r="E873" s="398">
        <v>0</v>
      </c>
      <c r="F873" s="398"/>
      <c r="G873" s="398"/>
      <c r="H873" s="398">
        <v>0</v>
      </c>
    </row>
    <row r="874" spans="1:8">
      <c r="A874" s="365">
        <v>7</v>
      </c>
      <c r="B874" s="365" t="s">
        <v>3325</v>
      </c>
      <c r="C874" s="366" t="s">
        <v>3326</v>
      </c>
      <c r="D874" s="383"/>
      <c r="E874" s="398">
        <v>445861.16</v>
      </c>
      <c r="F874" s="398"/>
      <c r="G874" s="398"/>
      <c r="H874" s="398">
        <v>375903.95</v>
      </c>
    </row>
    <row r="875" spans="1:8" ht="24">
      <c r="A875" s="370">
        <v>6</v>
      </c>
      <c r="B875" s="370" t="s">
        <v>3327</v>
      </c>
      <c r="C875" s="371" t="s">
        <v>3328</v>
      </c>
      <c r="D875" s="389"/>
      <c r="E875" s="403"/>
      <c r="F875" s="403"/>
      <c r="G875" s="403"/>
      <c r="H875" s="403"/>
    </row>
    <row r="876" spans="1:8" ht="24">
      <c r="A876" s="365">
        <v>7</v>
      </c>
      <c r="B876" s="365" t="s">
        <v>3329</v>
      </c>
      <c r="C876" s="366" t="s">
        <v>3330</v>
      </c>
      <c r="D876" s="383"/>
      <c r="E876" s="398">
        <v>89100</v>
      </c>
      <c r="F876" s="398"/>
      <c r="G876" s="398"/>
      <c r="H876" s="398">
        <v>80432.66</v>
      </c>
    </row>
    <row r="877" spans="1:8" ht="24">
      <c r="A877" s="365">
        <v>7</v>
      </c>
      <c r="B877" s="365" t="s">
        <v>3331</v>
      </c>
      <c r="C877" s="366" t="s">
        <v>3332</v>
      </c>
      <c r="D877" s="383"/>
      <c r="E877" s="398">
        <v>108264</v>
      </c>
      <c r="F877" s="398"/>
      <c r="G877" s="398"/>
      <c r="H877" s="398">
        <v>102045.12</v>
      </c>
    </row>
    <row r="878" spans="1:8" ht="24">
      <c r="A878" s="365">
        <v>7</v>
      </c>
      <c r="B878" s="365" t="s">
        <v>3333</v>
      </c>
      <c r="C878" s="366" t="s">
        <v>3334</v>
      </c>
      <c r="D878" s="383"/>
      <c r="E878" s="398">
        <v>40800</v>
      </c>
      <c r="F878" s="398"/>
      <c r="G878" s="398"/>
      <c r="H878" s="398">
        <v>59027.16</v>
      </c>
    </row>
    <row r="879" spans="1:8" ht="24">
      <c r="A879" s="365">
        <v>6</v>
      </c>
      <c r="B879" s="365" t="s">
        <v>3335</v>
      </c>
      <c r="C879" s="366" t="s">
        <v>3336</v>
      </c>
      <c r="D879" s="383"/>
      <c r="E879" s="398">
        <v>0</v>
      </c>
      <c r="F879" s="398"/>
      <c r="G879" s="398"/>
      <c r="H879" s="398">
        <v>0</v>
      </c>
    </row>
    <row r="880" spans="1:8" ht="24">
      <c r="A880" s="365">
        <v>6</v>
      </c>
      <c r="B880" s="365" t="s">
        <v>3337</v>
      </c>
      <c r="C880" s="366" t="s">
        <v>3338</v>
      </c>
      <c r="D880" s="383"/>
      <c r="E880" s="398">
        <v>0</v>
      </c>
      <c r="F880" s="398"/>
      <c r="G880" s="398"/>
      <c r="H880" s="398">
        <v>0</v>
      </c>
    </row>
    <row r="881" spans="1:8" ht="24">
      <c r="A881" s="365">
        <v>6</v>
      </c>
      <c r="B881" s="365" t="s">
        <v>3339</v>
      </c>
      <c r="C881" s="366" t="s">
        <v>3340</v>
      </c>
      <c r="D881" s="383"/>
      <c r="E881" s="398">
        <v>1500</v>
      </c>
      <c r="F881" s="398"/>
      <c r="G881" s="398"/>
      <c r="H881" s="398">
        <v>9889.0299999999988</v>
      </c>
    </row>
    <row r="882" spans="1:8" ht="24">
      <c r="A882" s="365">
        <v>6</v>
      </c>
      <c r="B882" s="365" t="s">
        <v>3341</v>
      </c>
      <c r="C882" s="366" t="s">
        <v>3342</v>
      </c>
      <c r="D882" s="383"/>
      <c r="E882" s="398">
        <v>1105744</v>
      </c>
      <c r="F882" s="398"/>
      <c r="G882" s="398"/>
      <c r="H882" s="398">
        <v>800028.65999999992</v>
      </c>
    </row>
    <row r="883" spans="1:8" ht="25.5">
      <c r="A883" s="381" t="s">
        <v>1973</v>
      </c>
      <c r="B883" s="362" t="s">
        <v>952</v>
      </c>
      <c r="C883" s="362" t="s">
        <v>1648</v>
      </c>
      <c r="D883" s="382"/>
      <c r="E883" s="395"/>
      <c r="F883" s="395"/>
      <c r="G883" s="395"/>
      <c r="H883" s="395"/>
    </row>
    <row r="884" spans="1:8" ht="24">
      <c r="A884" s="365">
        <v>6</v>
      </c>
      <c r="B884" s="365" t="s">
        <v>3343</v>
      </c>
      <c r="C884" s="366" t="s">
        <v>3344</v>
      </c>
      <c r="D884" s="383"/>
      <c r="E884" s="398">
        <v>117094.64</v>
      </c>
      <c r="F884" s="398"/>
      <c r="G884" s="398"/>
      <c r="H884" s="398">
        <v>424974.78</v>
      </c>
    </row>
    <row r="885" spans="1:8" ht="24">
      <c r="A885" s="370">
        <v>6</v>
      </c>
      <c r="B885" s="370" t="s">
        <v>3345</v>
      </c>
      <c r="C885" s="371" t="s">
        <v>3346</v>
      </c>
      <c r="D885" s="389"/>
      <c r="E885" s="403"/>
      <c r="F885" s="403"/>
      <c r="G885" s="403"/>
      <c r="H885" s="403"/>
    </row>
    <row r="886" spans="1:8" ht="24">
      <c r="A886" s="365">
        <v>7</v>
      </c>
      <c r="B886" s="365" t="s">
        <v>3347</v>
      </c>
      <c r="C886" s="366" t="s">
        <v>3348</v>
      </c>
      <c r="D886" s="383"/>
      <c r="E886" s="398">
        <v>2105.02</v>
      </c>
      <c r="F886" s="398"/>
      <c r="G886" s="398"/>
      <c r="H886" s="398">
        <v>1050</v>
      </c>
    </row>
    <row r="887" spans="1:8" ht="24">
      <c r="A887" s="365">
        <v>7</v>
      </c>
      <c r="B887" s="365" t="s">
        <v>3349</v>
      </c>
      <c r="C887" s="366" t="s">
        <v>3350</v>
      </c>
      <c r="D887" s="383"/>
      <c r="E887" s="398">
        <v>0</v>
      </c>
      <c r="F887" s="398"/>
      <c r="G887" s="398"/>
      <c r="H887" s="398">
        <v>0</v>
      </c>
    </row>
    <row r="888" spans="1:8">
      <c r="A888" s="365">
        <v>7</v>
      </c>
      <c r="B888" s="365" t="s">
        <v>3351</v>
      </c>
      <c r="C888" s="366" t="s">
        <v>3352</v>
      </c>
      <c r="D888" s="383"/>
      <c r="E888" s="398">
        <v>24062</v>
      </c>
      <c r="F888" s="398"/>
      <c r="G888" s="398"/>
      <c r="H888" s="398">
        <v>73311.990000000005</v>
      </c>
    </row>
    <row r="889" spans="1:8" ht="24">
      <c r="A889" s="370">
        <v>6</v>
      </c>
      <c r="B889" s="370" t="s">
        <v>3353</v>
      </c>
      <c r="C889" s="371" t="s">
        <v>3354</v>
      </c>
      <c r="D889" s="389"/>
      <c r="E889" s="403"/>
      <c r="F889" s="403"/>
      <c r="G889" s="403"/>
      <c r="H889" s="403"/>
    </row>
    <row r="890" spans="1:8" ht="24">
      <c r="A890" s="365">
        <v>7</v>
      </c>
      <c r="B890" s="365" t="s">
        <v>3355</v>
      </c>
      <c r="C890" s="366" t="s">
        <v>3356</v>
      </c>
      <c r="D890" s="383"/>
      <c r="E890" s="415">
        <v>0</v>
      </c>
      <c r="F890" s="398"/>
      <c r="G890" s="398"/>
      <c r="H890" s="415">
        <v>2767.34</v>
      </c>
    </row>
    <row r="891" spans="1:8" ht="24">
      <c r="A891" s="365">
        <v>7</v>
      </c>
      <c r="B891" s="365" t="s">
        <v>3357</v>
      </c>
      <c r="C891" s="366" t="s">
        <v>3358</v>
      </c>
      <c r="D891" s="383"/>
      <c r="E891" s="398">
        <v>0</v>
      </c>
      <c r="F891" s="398"/>
      <c r="G891" s="398"/>
      <c r="H891" s="398">
        <v>0</v>
      </c>
    </row>
    <row r="892" spans="1:8" ht="24">
      <c r="A892" s="365">
        <v>7</v>
      </c>
      <c r="B892" s="365" t="s">
        <v>3359</v>
      </c>
      <c r="C892" s="366" t="s">
        <v>3360</v>
      </c>
      <c r="D892" s="383"/>
      <c r="E892" s="398">
        <v>16000</v>
      </c>
      <c r="F892" s="398"/>
      <c r="G892" s="398"/>
      <c r="H892" s="398">
        <v>14224.41</v>
      </c>
    </row>
    <row r="893" spans="1:8" ht="24">
      <c r="A893" s="365">
        <v>6</v>
      </c>
      <c r="B893" s="365" t="s">
        <v>3361</v>
      </c>
      <c r="C893" s="366" t="s">
        <v>3362</v>
      </c>
      <c r="D893" s="383"/>
      <c r="E893" s="398">
        <v>0</v>
      </c>
      <c r="F893" s="398"/>
      <c r="G893" s="398"/>
      <c r="H893" s="398">
        <v>0</v>
      </c>
    </row>
    <row r="894" spans="1:8" ht="24">
      <c r="A894" s="365">
        <v>6</v>
      </c>
      <c r="B894" s="365" t="s">
        <v>3363</v>
      </c>
      <c r="C894" s="366" t="s">
        <v>3364</v>
      </c>
      <c r="D894" s="383"/>
      <c r="E894" s="398">
        <v>0</v>
      </c>
      <c r="F894" s="398"/>
      <c r="G894" s="398"/>
      <c r="H894" s="398">
        <v>0</v>
      </c>
    </row>
    <row r="895" spans="1:8" ht="24">
      <c r="A895" s="365">
        <v>6</v>
      </c>
      <c r="B895" s="365" t="s">
        <v>3365</v>
      </c>
      <c r="C895" s="366" t="s">
        <v>3366</v>
      </c>
      <c r="D895" s="383"/>
      <c r="E895" s="398">
        <v>500</v>
      </c>
      <c r="F895" s="398"/>
      <c r="G895" s="398"/>
      <c r="H895" s="398">
        <v>27494.260000000002</v>
      </c>
    </row>
    <row r="896" spans="1:8" ht="24">
      <c r="A896" s="365">
        <v>6</v>
      </c>
      <c r="B896" s="365" t="s">
        <v>3367</v>
      </c>
      <c r="C896" s="366" t="s">
        <v>3368</v>
      </c>
      <c r="D896" s="383"/>
      <c r="E896" s="398">
        <v>45835.62</v>
      </c>
      <c r="F896" s="398"/>
      <c r="G896" s="398"/>
      <c r="H896" s="398">
        <v>161448.56000000006</v>
      </c>
    </row>
    <row r="897" spans="1:8" ht="25.5">
      <c r="A897" s="381" t="s">
        <v>1973</v>
      </c>
      <c r="B897" s="362" t="s">
        <v>954</v>
      </c>
      <c r="C897" s="362" t="s">
        <v>1649</v>
      </c>
      <c r="D897" s="382"/>
      <c r="E897" s="395"/>
      <c r="F897" s="395"/>
      <c r="G897" s="395"/>
      <c r="H897" s="395"/>
    </row>
    <row r="898" spans="1:8">
      <c r="A898" s="365" t="s">
        <v>1975</v>
      </c>
      <c r="B898" s="365" t="s">
        <v>3369</v>
      </c>
      <c r="C898" s="366" t="s">
        <v>953</v>
      </c>
      <c r="D898" s="383"/>
      <c r="E898" s="398">
        <v>0</v>
      </c>
      <c r="F898" s="398"/>
      <c r="G898" s="398"/>
      <c r="H898" s="398">
        <v>0</v>
      </c>
    </row>
    <row r="899" spans="1:8">
      <c r="A899" s="381" t="s">
        <v>1969</v>
      </c>
      <c r="B899" s="362" t="s">
        <v>955</v>
      </c>
      <c r="C899" s="362" t="s">
        <v>3370</v>
      </c>
      <c r="D899" s="382"/>
      <c r="E899" s="395"/>
      <c r="F899" s="395"/>
      <c r="G899" s="395"/>
      <c r="H899" s="395"/>
    </row>
    <row r="900" spans="1:8">
      <c r="A900" s="381" t="s">
        <v>1971</v>
      </c>
      <c r="B900" s="362" t="s">
        <v>956</v>
      </c>
      <c r="C900" s="362" t="s">
        <v>3371</v>
      </c>
      <c r="D900" s="382"/>
      <c r="E900" s="395"/>
      <c r="F900" s="395"/>
      <c r="G900" s="395"/>
      <c r="H900" s="395"/>
    </row>
    <row r="901" spans="1:8">
      <c r="A901" s="365">
        <v>5</v>
      </c>
      <c r="B901" s="365" t="s">
        <v>3372</v>
      </c>
      <c r="C901" s="366" t="s">
        <v>957</v>
      </c>
      <c r="D901" s="383"/>
      <c r="E901" s="398">
        <v>3000</v>
      </c>
      <c r="F901" s="398"/>
      <c r="G901" s="398"/>
      <c r="H901" s="398">
        <v>3000</v>
      </c>
    </row>
    <row r="902" spans="1:8">
      <c r="A902" s="365">
        <v>5</v>
      </c>
      <c r="B902" s="365" t="s">
        <v>3373</v>
      </c>
      <c r="C902" s="366" t="s">
        <v>958</v>
      </c>
      <c r="D902" s="383"/>
      <c r="E902" s="398">
        <v>17000</v>
      </c>
      <c r="F902" s="398"/>
      <c r="G902" s="398"/>
      <c r="H902" s="398">
        <v>13000</v>
      </c>
    </row>
    <row r="903" spans="1:8">
      <c r="A903" s="365">
        <v>5</v>
      </c>
      <c r="B903" s="365" t="s">
        <v>3374</v>
      </c>
      <c r="C903" s="366" t="s">
        <v>959</v>
      </c>
      <c r="D903" s="383"/>
      <c r="E903" s="398">
        <v>0</v>
      </c>
      <c r="F903" s="398"/>
      <c r="G903" s="398"/>
      <c r="H903" s="398">
        <v>0</v>
      </c>
    </row>
    <row r="904" spans="1:8">
      <c r="A904" s="365">
        <v>5</v>
      </c>
      <c r="B904" s="365" t="s">
        <v>3375</v>
      </c>
      <c r="C904" s="366" t="s">
        <v>960</v>
      </c>
      <c r="D904" s="383"/>
      <c r="E904" s="398">
        <v>15000</v>
      </c>
      <c r="F904" s="398"/>
      <c r="G904" s="398"/>
      <c r="H904" s="398">
        <v>22328</v>
      </c>
    </row>
    <row r="905" spans="1:8">
      <c r="A905" s="365">
        <v>5</v>
      </c>
      <c r="B905" s="365" t="s">
        <v>3376</v>
      </c>
      <c r="C905" s="366" t="s">
        <v>961</v>
      </c>
      <c r="D905" s="383"/>
      <c r="E905" s="398">
        <v>1500</v>
      </c>
      <c r="F905" s="398"/>
      <c r="G905" s="398"/>
      <c r="H905" s="398">
        <v>1000</v>
      </c>
    </row>
    <row r="906" spans="1:8">
      <c r="A906" s="365">
        <v>5</v>
      </c>
      <c r="B906" s="365" t="s">
        <v>3377</v>
      </c>
      <c r="C906" s="366" t="s">
        <v>962</v>
      </c>
      <c r="D906" s="383"/>
      <c r="E906" s="398">
        <v>0</v>
      </c>
      <c r="F906" s="398"/>
      <c r="G906" s="398"/>
      <c r="H906" s="398">
        <v>0</v>
      </c>
    </row>
    <row r="907" spans="1:8">
      <c r="A907" s="365">
        <v>5</v>
      </c>
      <c r="B907" s="365" t="s">
        <v>3378</v>
      </c>
      <c r="C907" s="366" t="s">
        <v>963</v>
      </c>
      <c r="D907" s="383"/>
      <c r="E907" s="398">
        <v>3000</v>
      </c>
      <c r="F907" s="398"/>
      <c r="G907" s="398"/>
      <c r="H907" s="398">
        <v>1000</v>
      </c>
    </row>
    <row r="908" spans="1:8">
      <c r="A908" s="381" t="s">
        <v>1971</v>
      </c>
      <c r="B908" s="362" t="s">
        <v>965</v>
      </c>
      <c r="C908" s="362" t="s">
        <v>3379</v>
      </c>
      <c r="D908" s="382"/>
      <c r="E908" s="395"/>
      <c r="F908" s="395"/>
      <c r="G908" s="395"/>
      <c r="H908" s="395"/>
    </row>
    <row r="909" spans="1:8">
      <c r="A909" s="365" t="s">
        <v>1973</v>
      </c>
      <c r="B909" s="365" t="s">
        <v>3380</v>
      </c>
      <c r="C909" s="366" t="s">
        <v>964</v>
      </c>
      <c r="D909" s="383"/>
      <c r="E909" s="398">
        <v>0</v>
      </c>
      <c r="F909" s="398"/>
      <c r="G909" s="398"/>
      <c r="H909" s="398">
        <v>0</v>
      </c>
    </row>
    <row r="910" spans="1:8">
      <c r="A910" s="381" t="s">
        <v>1971</v>
      </c>
      <c r="B910" s="362" t="s">
        <v>967</v>
      </c>
      <c r="C910" s="362" t="s">
        <v>1653</v>
      </c>
      <c r="D910" s="382"/>
      <c r="E910" s="395"/>
      <c r="F910" s="395"/>
      <c r="G910" s="395"/>
      <c r="H910" s="395"/>
    </row>
    <row r="911" spans="1:8" ht="25.5">
      <c r="A911" s="381" t="s">
        <v>1973</v>
      </c>
      <c r="B911" s="362" t="s">
        <v>968</v>
      </c>
      <c r="C911" s="362" t="s">
        <v>3381</v>
      </c>
      <c r="D911" s="382"/>
      <c r="E911" s="395"/>
      <c r="F911" s="395"/>
      <c r="G911" s="395"/>
      <c r="H911" s="395"/>
    </row>
    <row r="912" spans="1:8">
      <c r="A912" s="390">
        <v>6</v>
      </c>
      <c r="B912" s="370" t="s">
        <v>3382</v>
      </c>
      <c r="C912" s="371" t="s">
        <v>969</v>
      </c>
      <c r="D912" s="388"/>
      <c r="E912" s="402"/>
      <c r="F912" s="402"/>
      <c r="G912" s="402"/>
      <c r="H912" s="402"/>
    </row>
    <row r="913" spans="1:9">
      <c r="A913" s="365">
        <v>7</v>
      </c>
      <c r="B913" s="365" t="s">
        <v>3383</v>
      </c>
      <c r="C913" s="366" t="s">
        <v>3384</v>
      </c>
      <c r="D913" s="383"/>
      <c r="E913" s="398">
        <v>483403.57000000007</v>
      </c>
      <c r="F913" s="398"/>
      <c r="G913" s="398"/>
      <c r="H913" s="398">
        <v>626358.86</v>
      </c>
    </row>
    <row r="914" spans="1:9">
      <c r="A914" s="365">
        <v>7</v>
      </c>
      <c r="B914" s="365" t="s">
        <v>3385</v>
      </c>
      <c r="C914" s="366" t="s">
        <v>3386</v>
      </c>
      <c r="D914" s="383"/>
      <c r="E914" s="398">
        <v>126651.73000000001</v>
      </c>
      <c r="F914" s="398"/>
      <c r="G914" s="398"/>
      <c r="H914" s="398">
        <v>164106.01999999999</v>
      </c>
    </row>
    <row r="915" spans="1:9">
      <c r="A915" s="365">
        <v>7</v>
      </c>
      <c r="B915" s="365" t="s">
        <v>3387</v>
      </c>
      <c r="C915" s="366" t="s">
        <v>970</v>
      </c>
      <c r="D915" s="383"/>
      <c r="E915" s="398">
        <v>0</v>
      </c>
      <c r="F915" s="398"/>
      <c r="G915" s="398"/>
      <c r="H915" s="398">
        <v>1567.83</v>
      </c>
    </row>
    <row r="916" spans="1:9">
      <c r="A916" s="390">
        <v>6</v>
      </c>
      <c r="B916" s="370" t="s">
        <v>3388</v>
      </c>
      <c r="C916" s="371" t="s">
        <v>971</v>
      </c>
      <c r="D916" s="388"/>
      <c r="E916" s="402"/>
      <c r="F916" s="402"/>
      <c r="G916" s="402"/>
      <c r="H916" s="402"/>
    </row>
    <row r="917" spans="1:9">
      <c r="A917" s="365">
        <v>7</v>
      </c>
      <c r="B917" s="365" t="s">
        <v>3389</v>
      </c>
      <c r="C917" s="366" t="s">
        <v>3390</v>
      </c>
      <c r="D917" s="383"/>
      <c r="E917" s="398">
        <v>58742.060000000005</v>
      </c>
      <c r="F917" s="398"/>
      <c r="G917" s="398"/>
      <c r="H917" s="398">
        <v>58742.060000000005</v>
      </c>
    </row>
    <row r="918" spans="1:9">
      <c r="A918" s="365">
        <v>7</v>
      </c>
      <c r="B918" s="365" t="s">
        <v>3391</v>
      </c>
      <c r="C918" s="366" t="s">
        <v>3392</v>
      </c>
      <c r="D918" s="383"/>
      <c r="E918" s="398">
        <v>0</v>
      </c>
      <c r="F918" s="398"/>
      <c r="G918" s="398"/>
      <c r="H918" s="398">
        <v>0</v>
      </c>
    </row>
    <row r="919" spans="1:9">
      <c r="A919" s="365">
        <v>7</v>
      </c>
      <c r="B919" s="365" t="s">
        <v>3393</v>
      </c>
      <c r="C919" s="366" t="s">
        <v>972</v>
      </c>
      <c r="D919" s="383"/>
      <c r="E919" s="398">
        <v>2000</v>
      </c>
      <c r="F919" s="398"/>
      <c r="G919" s="398"/>
      <c r="H919" s="398">
        <v>2256.25</v>
      </c>
    </row>
    <row r="920" spans="1:9">
      <c r="A920" s="390">
        <v>6</v>
      </c>
      <c r="B920" s="370" t="s">
        <v>3394</v>
      </c>
      <c r="C920" s="371" t="s">
        <v>973</v>
      </c>
      <c r="D920" s="388"/>
      <c r="E920" s="402"/>
      <c r="F920" s="402"/>
      <c r="G920" s="402"/>
      <c r="H920" s="402"/>
    </row>
    <row r="921" spans="1:9">
      <c r="A921" s="365">
        <v>7</v>
      </c>
      <c r="B921" s="365" t="s">
        <v>3395</v>
      </c>
      <c r="C921" s="366" t="s">
        <v>3396</v>
      </c>
      <c r="D921" s="383"/>
      <c r="E921" s="398">
        <v>15600</v>
      </c>
      <c r="F921" s="398"/>
      <c r="G921" s="398"/>
      <c r="H921" s="398">
        <v>15600</v>
      </c>
    </row>
    <row r="922" spans="1:9">
      <c r="A922" s="365">
        <v>7</v>
      </c>
      <c r="B922" s="365" t="s">
        <v>3397</v>
      </c>
      <c r="C922" s="366" t="s">
        <v>3398</v>
      </c>
      <c r="D922" s="383"/>
      <c r="E922" s="398">
        <v>0</v>
      </c>
      <c r="F922" s="398"/>
      <c r="G922" s="398"/>
      <c r="H922" s="398">
        <v>3191.58</v>
      </c>
    </row>
    <row r="923" spans="1:9">
      <c r="A923" s="365">
        <v>7</v>
      </c>
      <c r="B923" s="365" t="s">
        <v>3399</v>
      </c>
      <c r="C923" s="366" t="s">
        <v>974</v>
      </c>
      <c r="D923" s="383"/>
      <c r="E923" s="398">
        <v>0</v>
      </c>
      <c r="F923" s="398"/>
      <c r="G923" s="398"/>
      <c r="H923" s="398">
        <v>0</v>
      </c>
    </row>
    <row r="924" spans="1:9">
      <c r="A924" s="381" t="s">
        <v>1973</v>
      </c>
      <c r="B924" s="362" t="s">
        <v>975</v>
      </c>
      <c r="C924" s="362" t="s">
        <v>3400</v>
      </c>
      <c r="D924" s="382"/>
      <c r="E924" s="395"/>
      <c r="F924" s="395"/>
      <c r="G924" s="395"/>
      <c r="H924" s="395"/>
    </row>
    <row r="925" spans="1:9">
      <c r="A925" s="365">
        <v>6</v>
      </c>
      <c r="B925" s="365" t="s">
        <v>3401</v>
      </c>
      <c r="C925" s="366" t="s">
        <v>976</v>
      </c>
      <c r="D925" s="383"/>
      <c r="E925" s="398">
        <v>0</v>
      </c>
      <c r="F925" s="398"/>
      <c r="G925" s="398"/>
      <c r="H925" s="398">
        <v>0</v>
      </c>
    </row>
    <row r="926" spans="1:9" s="261" customFormat="1">
      <c r="A926" s="365">
        <v>6</v>
      </c>
      <c r="B926" s="368" t="s">
        <v>3402</v>
      </c>
      <c r="C926" s="366" t="s">
        <v>977</v>
      </c>
      <c r="D926" s="383"/>
      <c r="E926" s="398">
        <v>0</v>
      </c>
      <c r="F926" s="398"/>
      <c r="G926" s="398"/>
      <c r="H926" s="398">
        <v>0</v>
      </c>
      <c r="I926" s="393"/>
    </row>
    <row r="927" spans="1:9" s="261" customFormat="1">
      <c r="A927" s="365">
        <v>6</v>
      </c>
      <c r="B927" s="368" t="s">
        <v>3403</v>
      </c>
      <c r="C927" s="366" t="s">
        <v>966</v>
      </c>
      <c r="D927" s="383"/>
      <c r="E927" s="398">
        <v>0</v>
      </c>
      <c r="F927" s="398"/>
      <c r="G927" s="398"/>
      <c r="H927" s="398">
        <v>500</v>
      </c>
      <c r="I927" s="393"/>
    </row>
    <row r="928" spans="1:9" ht="25.5">
      <c r="A928" s="381" t="s">
        <v>1973</v>
      </c>
      <c r="B928" s="362" t="s">
        <v>979</v>
      </c>
      <c r="C928" s="362" t="s">
        <v>1656</v>
      </c>
      <c r="D928" s="382" t="s">
        <v>1253</v>
      </c>
      <c r="E928" s="395"/>
      <c r="F928" s="395"/>
      <c r="G928" s="395"/>
      <c r="H928" s="395"/>
    </row>
    <row r="929" spans="1:8" ht="24">
      <c r="A929" s="365" t="s">
        <v>1975</v>
      </c>
      <c r="B929" s="365" t="s">
        <v>3404</v>
      </c>
      <c r="C929" s="366" t="s">
        <v>978</v>
      </c>
      <c r="D929" s="383" t="s">
        <v>1253</v>
      </c>
      <c r="E929" s="398">
        <v>0</v>
      </c>
      <c r="F929" s="398"/>
      <c r="G929" s="398"/>
      <c r="H929" s="398">
        <v>0</v>
      </c>
    </row>
    <row r="930" spans="1:8" ht="25.5">
      <c r="A930" s="381" t="s">
        <v>1973</v>
      </c>
      <c r="B930" s="362" t="s">
        <v>981</v>
      </c>
      <c r="C930" s="362" t="s">
        <v>1657</v>
      </c>
      <c r="D930" s="382"/>
      <c r="E930" s="395"/>
      <c r="F930" s="395"/>
      <c r="G930" s="395"/>
      <c r="H930" s="395"/>
    </row>
    <row r="931" spans="1:8">
      <c r="A931" s="365" t="s">
        <v>1975</v>
      </c>
      <c r="B931" s="365" t="s">
        <v>3405</v>
      </c>
      <c r="C931" s="366" t="s">
        <v>980</v>
      </c>
      <c r="D931" s="383"/>
      <c r="E931" s="398">
        <v>0</v>
      </c>
      <c r="F931" s="398"/>
      <c r="G931" s="398"/>
      <c r="H931" s="398">
        <v>0</v>
      </c>
    </row>
    <row r="932" spans="1:8">
      <c r="A932" s="381" t="s">
        <v>1969</v>
      </c>
      <c r="B932" s="362" t="s">
        <v>982</v>
      </c>
      <c r="C932" s="362" t="s">
        <v>1660</v>
      </c>
      <c r="D932" s="382"/>
      <c r="E932" s="395"/>
      <c r="F932" s="395"/>
      <c r="G932" s="395"/>
      <c r="H932" s="395"/>
    </row>
    <row r="933" spans="1:8">
      <c r="A933" s="365">
        <v>4</v>
      </c>
      <c r="B933" s="365" t="s">
        <v>3406</v>
      </c>
      <c r="C933" s="366" t="s">
        <v>983</v>
      </c>
      <c r="D933" s="383"/>
      <c r="E933" s="398">
        <v>0</v>
      </c>
      <c r="F933" s="398"/>
      <c r="G933" s="398"/>
      <c r="H933" s="398">
        <v>0</v>
      </c>
    </row>
    <row r="934" spans="1:8">
      <c r="A934" s="365">
        <v>4</v>
      </c>
      <c r="B934" s="365" t="s">
        <v>3407</v>
      </c>
      <c r="C934" s="366" t="s">
        <v>984</v>
      </c>
      <c r="D934" s="383"/>
      <c r="E934" s="398">
        <v>0</v>
      </c>
      <c r="F934" s="398"/>
      <c r="G934" s="398"/>
      <c r="H934" s="398">
        <v>0</v>
      </c>
    </row>
    <row r="935" spans="1:8" ht="24">
      <c r="A935" s="365">
        <v>4</v>
      </c>
      <c r="B935" s="365" t="s">
        <v>3408</v>
      </c>
      <c r="C935" s="366" t="s">
        <v>3409</v>
      </c>
      <c r="D935" s="383"/>
      <c r="E935" s="398">
        <v>0</v>
      </c>
      <c r="F935" s="398"/>
      <c r="G935" s="398"/>
      <c r="H935" s="398">
        <v>0</v>
      </c>
    </row>
    <row r="936" spans="1:8" ht="24">
      <c r="A936" s="365">
        <v>4</v>
      </c>
      <c r="B936" s="365" t="s">
        <v>3410</v>
      </c>
      <c r="C936" s="366" t="s">
        <v>985</v>
      </c>
      <c r="D936" s="383"/>
      <c r="E936" s="398">
        <v>0</v>
      </c>
      <c r="F936" s="398"/>
      <c r="G936" s="398"/>
      <c r="H936" s="398">
        <v>0</v>
      </c>
    </row>
    <row r="937" spans="1:8">
      <c r="A937" s="365">
        <v>4</v>
      </c>
      <c r="B937" s="365" t="s">
        <v>3411</v>
      </c>
      <c r="C937" s="366" t="s">
        <v>986</v>
      </c>
      <c r="D937" s="383"/>
      <c r="E937" s="398">
        <v>0</v>
      </c>
      <c r="F937" s="398"/>
      <c r="G937" s="398"/>
      <c r="H937" s="398">
        <v>0</v>
      </c>
    </row>
    <row r="938" spans="1:8">
      <c r="A938" s="365">
        <v>4</v>
      </c>
      <c r="B938" s="365" t="s">
        <v>3412</v>
      </c>
      <c r="C938" s="366" t="s">
        <v>987</v>
      </c>
      <c r="D938" s="383"/>
      <c r="E938" s="398">
        <v>0</v>
      </c>
      <c r="F938" s="398"/>
      <c r="G938" s="398"/>
      <c r="H938" s="398">
        <v>0</v>
      </c>
    </row>
    <row r="939" spans="1:8">
      <c r="A939" s="365">
        <v>4</v>
      </c>
      <c r="B939" s="365" t="s">
        <v>3413</v>
      </c>
      <c r="C939" s="366" t="s">
        <v>988</v>
      </c>
      <c r="D939" s="383"/>
      <c r="E939" s="398">
        <v>0</v>
      </c>
      <c r="F939" s="398"/>
      <c r="G939" s="398"/>
      <c r="H939" s="398">
        <v>0</v>
      </c>
    </row>
    <row r="940" spans="1:8">
      <c r="A940" s="365">
        <v>4</v>
      </c>
      <c r="B940" s="365" t="s">
        <v>3414</v>
      </c>
      <c r="C940" s="366" t="s">
        <v>989</v>
      </c>
      <c r="D940" s="383"/>
      <c r="E940" s="398">
        <v>5000</v>
      </c>
      <c r="F940" s="398"/>
      <c r="G940" s="398"/>
      <c r="H940" s="398">
        <v>6080</v>
      </c>
    </row>
    <row r="941" spans="1:8">
      <c r="A941" s="381" t="s">
        <v>1969</v>
      </c>
      <c r="B941" s="362" t="s">
        <v>990</v>
      </c>
      <c r="C941" s="362" t="s">
        <v>1661</v>
      </c>
      <c r="D941" s="382"/>
      <c r="E941" s="395"/>
      <c r="F941" s="395"/>
      <c r="G941" s="395"/>
      <c r="H941" s="395"/>
    </row>
    <row r="942" spans="1:8">
      <c r="A942" s="381" t="s">
        <v>1971</v>
      </c>
      <c r="B942" s="362" t="s">
        <v>991</v>
      </c>
      <c r="C942" s="362" t="s">
        <v>1662</v>
      </c>
      <c r="D942" s="382"/>
      <c r="E942" s="395"/>
      <c r="F942" s="395"/>
      <c r="G942" s="395"/>
      <c r="H942" s="395"/>
    </row>
    <row r="943" spans="1:8" ht="25.5">
      <c r="A943" s="381" t="s">
        <v>1973</v>
      </c>
      <c r="B943" s="362" t="s">
        <v>993</v>
      </c>
      <c r="C943" s="362" t="s">
        <v>1663</v>
      </c>
      <c r="D943" s="382"/>
      <c r="E943" s="395"/>
      <c r="F943" s="395"/>
      <c r="G943" s="395"/>
      <c r="H943" s="395"/>
    </row>
    <row r="944" spans="1:8">
      <c r="A944" s="365" t="s">
        <v>1975</v>
      </c>
      <c r="B944" s="365" t="s">
        <v>3415</v>
      </c>
      <c r="C944" s="366" t="s">
        <v>992</v>
      </c>
      <c r="D944" s="383"/>
      <c r="E944" s="398">
        <v>0</v>
      </c>
      <c r="F944" s="398"/>
      <c r="G944" s="398"/>
      <c r="H944" s="398">
        <v>0</v>
      </c>
    </row>
    <row r="945" spans="1:8">
      <c r="A945" s="381" t="s">
        <v>1973</v>
      </c>
      <c r="B945" s="362" t="s">
        <v>995</v>
      </c>
      <c r="C945" s="362" t="s">
        <v>1664</v>
      </c>
      <c r="D945" s="382"/>
      <c r="E945" s="395"/>
      <c r="F945" s="395"/>
      <c r="G945" s="395"/>
      <c r="H945" s="395"/>
    </row>
    <row r="946" spans="1:8">
      <c r="A946" s="365" t="s">
        <v>1975</v>
      </c>
      <c r="B946" s="365" t="s">
        <v>3416</v>
      </c>
      <c r="C946" s="366" t="s">
        <v>994</v>
      </c>
      <c r="D946" s="383"/>
      <c r="E946" s="398">
        <v>0</v>
      </c>
      <c r="F946" s="398"/>
      <c r="G946" s="398"/>
      <c r="H946" s="398">
        <v>0</v>
      </c>
    </row>
    <row r="947" spans="1:8">
      <c r="A947" s="381" t="s">
        <v>1971</v>
      </c>
      <c r="B947" s="362" t="s">
        <v>996</v>
      </c>
      <c r="C947" s="362" t="s">
        <v>1665</v>
      </c>
      <c r="D947" s="382"/>
      <c r="E947" s="395"/>
      <c r="F947" s="395"/>
      <c r="G947" s="395"/>
      <c r="H947" s="395"/>
    </row>
    <row r="948" spans="1:8">
      <c r="A948" s="365">
        <v>5</v>
      </c>
      <c r="B948" s="365" t="s">
        <v>3417</v>
      </c>
      <c r="C948" s="366" t="s">
        <v>997</v>
      </c>
      <c r="D948" s="383"/>
      <c r="E948" s="398">
        <v>29184</v>
      </c>
      <c r="F948" s="398"/>
      <c r="G948" s="398"/>
      <c r="H948" s="398">
        <v>30688</v>
      </c>
    </row>
    <row r="949" spans="1:8">
      <c r="A949" s="365">
        <v>5</v>
      </c>
      <c r="B949" s="365" t="s">
        <v>3418</v>
      </c>
      <c r="C949" s="366" t="s">
        <v>998</v>
      </c>
      <c r="D949" s="383"/>
      <c r="E949" s="398">
        <v>53296</v>
      </c>
      <c r="F949" s="398"/>
      <c r="G949" s="398"/>
      <c r="H949" s="398">
        <v>56043</v>
      </c>
    </row>
    <row r="950" spans="1:8">
      <c r="A950" s="365">
        <v>5</v>
      </c>
      <c r="B950" s="365" t="s">
        <v>3419</v>
      </c>
      <c r="C950" s="366" t="s">
        <v>999</v>
      </c>
      <c r="D950" s="383"/>
      <c r="E950" s="398">
        <v>37103</v>
      </c>
      <c r="F950" s="398"/>
      <c r="G950" s="398"/>
      <c r="H950" s="398">
        <v>39015</v>
      </c>
    </row>
    <row r="951" spans="1:8">
      <c r="A951" s="365">
        <v>5</v>
      </c>
      <c r="B951" s="365" t="s">
        <v>3420</v>
      </c>
      <c r="C951" s="366" t="s">
        <v>1000</v>
      </c>
      <c r="D951" s="383"/>
      <c r="E951" s="398">
        <v>1915</v>
      </c>
      <c r="F951" s="398"/>
      <c r="G951" s="398"/>
      <c r="H951" s="398">
        <v>2014</v>
      </c>
    </row>
    <row r="952" spans="1:8">
      <c r="A952" s="365">
        <v>5</v>
      </c>
      <c r="B952" s="365" t="s">
        <v>3421</v>
      </c>
      <c r="C952" s="366" t="s">
        <v>1001</v>
      </c>
      <c r="D952" s="383"/>
      <c r="E952" s="398">
        <v>73502</v>
      </c>
      <c r="F952" s="398"/>
      <c r="G952" s="398"/>
      <c r="H952" s="398">
        <v>76430</v>
      </c>
    </row>
    <row r="953" spans="1:8">
      <c r="A953" s="381" t="s">
        <v>1969</v>
      </c>
      <c r="B953" s="362" t="s">
        <v>1002</v>
      </c>
      <c r="C953" s="362" t="s">
        <v>1666</v>
      </c>
      <c r="D953" s="382"/>
      <c r="E953" s="395"/>
      <c r="F953" s="395"/>
      <c r="G953" s="395"/>
      <c r="H953" s="395"/>
    </row>
    <row r="954" spans="1:8" ht="25.5">
      <c r="A954" s="381" t="s">
        <v>1971</v>
      </c>
      <c r="B954" s="362" t="s">
        <v>1003</v>
      </c>
      <c r="C954" s="362" t="s">
        <v>1667</v>
      </c>
      <c r="D954" s="382"/>
      <c r="E954" s="395"/>
      <c r="F954" s="395"/>
      <c r="G954" s="395"/>
      <c r="H954" s="395"/>
    </row>
    <row r="955" spans="1:8">
      <c r="A955" s="370">
        <v>5</v>
      </c>
      <c r="B955" s="370" t="s">
        <v>3422</v>
      </c>
      <c r="C955" s="371" t="s">
        <v>1004</v>
      </c>
      <c r="D955" s="391"/>
      <c r="E955" s="404"/>
      <c r="F955" s="404"/>
      <c r="G955" s="404"/>
      <c r="H955" s="404"/>
    </row>
    <row r="956" spans="1:8">
      <c r="A956" s="365">
        <v>6</v>
      </c>
      <c r="B956" s="365" t="s">
        <v>3423</v>
      </c>
      <c r="C956" s="366" t="s">
        <v>1005</v>
      </c>
      <c r="D956" s="383"/>
      <c r="E956" s="398">
        <v>0</v>
      </c>
      <c r="F956" s="398"/>
      <c r="G956" s="398"/>
      <c r="H956" s="398">
        <v>0</v>
      </c>
    </row>
    <row r="957" spans="1:8">
      <c r="A957" s="365">
        <v>6</v>
      </c>
      <c r="B957" s="365" t="s">
        <v>3424</v>
      </c>
      <c r="C957" s="366" t="s">
        <v>1006</v>
      </c>
      <c r="D957" s="383"/>
      <c r="E957" s="398">
        <v>0</v>
      </c>
      <c r="F957" s="398"/>
      <c r="G957" s="398"/>
      <c r="H957" s="398">
        <v>0</v>
      </c>
    </row>
    <row r="958" spans="1:8" ht="24">
      <c r="A958" s="365">
        <v>6</v>
      </c>
      <c r="B958" s="365" t="s">
        <v>3425</v>
      </c>
      <c r="C958" s="366" t="s">
        <v>1007</v>
      </c>
      <c r="D958" s="383"/>
      <c r="E958" s="398">
        <v>0</v>
      </c>
      <c r="F958" s="398"/>
      <c r="G958" s="398"/>
      <c r="H958" s="398">
        <v>0</v>
      </c>
    </row>
    <row r="959" spans="1:8">
      <c r="A959" s="365">
        <v>6</v>
      </c>
      <c r="B959" s="365" t="s">
        <v>3426</v>
      </c>
      <c r="C959" s="366" t="s">
        <v>1008</v>
      </c>
      <c r="D959" s="383"/>
      <c r="E959" s="398">
        <v>0</v>
      </c>
      <c r="F959" s="398"/>
      <c r="G959" s="398"/>
      <c r="H959" s="398">
        <v>0</v>
      </c>
    </row>
    <row r="960" spans="1:8">
      <c r="A960" s="370">
        <v>5</v>
      </c>
      <c r="B960" s="370" t="s">
        <v>3427</v>
      </c>
      <c r="C960" s="371" t="s">
        <v>1009</v>
      </c>
      <c r="D960" s="391"/>
      <c r="E960" s="404"/>
      <c r="F960" s="404"/>
      <c r="G960" s="404"/>
      <c r="H960" s="404"/>
    </row>
    <row r="961" spans="1:8">
      <c r="A961" s="365">
        <v>6</v>
      </c>
      <c r="B961" s="365" t="s">
        <v>3428</v>
      </c>
      <c r="C961" s="366" t="s">
        <v>1010</v>
      </c>
      <c r="D961" s="383"/>
      <c r="E961" s="398">
        <v>0</v>
      </c>
      <c r="F961" s="398"/>
      <c r="G961" s="398"/>
      <c r="H961" s="398">
        <v>0</v>
      </c>
    </row>
    <row r="962" spans="1:8">
      <c r="A962" s="365">
        <v>6</v>
      </c>
      <c r="B962" s="365" t="s">
        <v>3429</v>
      </c>
      <c r="C962" s="366" t="s">
        <v>1011</v>
      </c>
      <c r="D962" s="383"/>
      <c r="E962" s="398">
        <v>0</v>
      </c>
      <c r="F962" s="398"/>
      <c r="G962" s="398"/>
      <c r="H962" s="398">
        <v>0</v>
      </c>
    </row>
    <row r="963" spans="1:8">
      <c r="A963" s="365">
        <v>6</v>
      </c>
      <c r="B963" s="365" t="s">
        <v>3430</v>
      </c>
      <c r="C963" s="366" t="s">
        <v>1012</v>
      </c>
      <c r="D963" s="383"/>
      <c r="E963" s="398">
        <v>0</v>
      </c>
      <c r="F963" s="398"/>
      <c r="G963" s="398"/>
      <c r="H963" s="398">
        <v>0</v>
      </c>
    </row>
    <row r="964" spans="1:8">
      <c r="A964" s="365">
        <v>6</v>
      </c>
      <c r="B964" s="365" t="s">
        <v>3431</v>
      </c>
      <c r="C964" s="366" t="s">
        <v>1013</v>
      </c>
      <c r="D964" s="383"/>
      <c r="E964" s="398">
        <v>0</v>
      </c>
      <c r="F964" s="398"/>
      <c r="G964" s="398"/>
      <c r="H964" s="398">
        <v>0</v>
      </c>
    </row>
    <row r="965" spans="1:8">
      <c r="A965" s="365">
        <v>6</v>
      </c>
      <c r="B965" s="365" t="s">
        <v>3432</v>
      </c>
      <c r="C965" s="366" t="s">
        <v>1014</v>
      </c>
      <c r="D965" s="383"/>
      <c r="E965" s="398">
        <v>0</v>
      </c>
      <c r="F965" s="398"/>
      <c r="G965" s="398"/>
      <c r="H965" s="398">
        <v>0</v>
      </c>
    </row>
    <row r="966" spans="1:8">
      <c r="A966" s="365">
        <v>6</v>
      </c>
      <c r="B966" s="365" t="s">
        <v>3433</v>
      </c>
      <c r="C966" s="366" t="s">
        <v>1015</v>
      </c>
      <c r="D966" s="383"/>
      <c r="E966" s="398">
        <v>0</v>
      </c>
      <c r="F966" s="398"/>
      <c r="G966" s="398"/>
      <c r="H966" s="398">
        <v>0</v>
      </c>
    </row>
    <row r="967" spans="1:8">
      <c r="A967" s="365">
        <v>6</v>
      </c>
      <c r="B967" s="365" t="s">
        <v>3434</v>
      </c>
      <c r="C967" s="366" t="s">
        <v>1016</v>
      </c>
      <c r="D967" s="383"/>
      <c r="E967" s="398">
        <v>0</v>
      </c>
      <c r="F967" s="398"/>
      <c r="G967" s="398"/>
      <c r="H967" s="398">
        <v>0</v>
      </c>
    </row>
    <row r="968" spans="1:8">
      <c r="A968" s="365">
        <v>6</v>
      </c>
      <c r="B968" s="365" t="s">
        <v>3435</v>
      </c>
      <c r="C968" s="366" t="s">
        <v>3436</v>
      </c>
      <c r="D968" s="383"/>
      <c r="E968" s="398">
        <v>0</v>
      </c>
      <c r="F968" s="398"/>
      <c r="G968" s="398"/>
      <c r="H968" s="398">
        <v>0</v>
      </c>
    </row>
    <row r="969" spans="1:8">
      <c r="A969" s="365">
        <v>6</v>
      </c>
      <c r="B969" s="365" t="s">
        <v>3437</v>
      </c>
      <c r="C969" s="366" t="s">
        <v>1017</v>
      </c>
      <c r="D969" s="383"/>
      <c r="E969" s="398">
        <v>0</v>
      </c>
      <c r="F969" s="398"/>
      <c r="G969" s="398"/>
      <c r="H969" s="398">
        <v>0</v>
      </c>
    </row>
    <row r="970" spans="1:8">
      <c r="A970" s="365">
        <v>6</v>
      </c>
      <c r="B970" s="365" t="s">
        <v>3438</v>
      </c>
      <c r="C970" s="366" t="s">
        <v>1018</v>
      </c>
      <c r="D970" s="383"/>
      <c r="E970" s="398">
        <v>0</v>
      </c>
      <c r="F970" s="398"/>
      <c r="G970" s="398"/>
      <c r="H970" s="398">
        <v>0</v>
      </c>
    </row>
    <row r="971" spans="1:8">
      <c r="A971" s="381" t="s">
        <v>1971</v>
      </c>
      <c r="B971" s="362" t="s">
        <v>1019</v>
      </c>
      <c r="C971" s="362" t="s">
        <v>1668</v>
      </c>
      <c r="D971" s="382"/>
      <c r="E971" s="395"/>
      <c r="F971" s="395"/>
      <c r="G971" s="395"/>
      <c r="H971" s="395"/>
    </row>
    <row r="972" spans="1:8">
      <c r="A972" s="365">
        <v>5</v>
      </c>
      <c r="B972" s="365" t="s">
        <v>3439</v>
      </c>
      <c r="C972" s="366" t="s">
        <v>1020</v>
      </c>
      <c r="D972" s="383"/>
      <c r="E972" s="398">
        <v>0</v>
      </c>
      <c r="F972" s="398"/>
      <c r="G972" s="398"/>
      <c r="H972" s="398">
        <v>0</v>
      </c>
    </row>
    <row r="973" spans="1:8">
      <c r="A973" s="365">
        <v>5</v>
      </c>
      <c r="B973" s="365" t="s">
        <v>3440</v>
      </c>
      <c r="C973" s="366" t="s">
        <v>1021</v>
      </c>
      <c r="D973" s="383"/>
      <c r="E973" s="398">
        <v>0</v>
      </c>
      <c r="F973" s="398"/>
      <c r="G973" s="398"/>
      <c r="H973" s="398">
        <v>0</v>
      </c>
    </row>
    <row r="974" spans="1:8">
      <c r="A974" s="365">
        <v>5</v>
      </c>
      <c r="B974" s="365" t="s">
        <v>3441</v>
      </c>
      <c r="C974" s="366" t="s">
        <v>1022</v>
      </c>
      <c r="D974" s="383"/>
      <c r="E974" s="398">
        <v>0</v>
      </c>
      <c r="F974" s="398"/>
      <c r="G974" s="398"/>
      <c r="H974" s="398">
        <v>0</v>
      </c>
    </row>
    <row r="975" spans="1:8">
      <c r="A975" s="365">
        <v>5</v>
      </c>
      <c r="B975" s="365" t="s">
        <v>3442</v>
      </c>
      <c r="C975" s="366" t="s">
        <v>1023</v>
      </c>
      <c r="D975" s="383"/>
      <c r="E975" s="398">
        <v>0</v>
      </c>
      <c r="F975" s="398"/>
      <c r="G975" s="398"/>
      <c r="H975" s="398">
        <v>0</v>
      </c>
    </row>
    <row r="976" spans="1:8" ht="24">
      <c r="A976" s="365">
        <v>5</v>
      </c>
      <c r="B976" s="365" t="s">
        <v>3443</v>
      </c>
      <c r="C976" s="366" t="s">
        <v>1024</v>
      </c>
      <c r="D976" s="383"/>
      <c r="E976" s="398">
        <v>0</v>
      </c>
      <c r="F976" s="398"/>
      <c r="G976" s="398"/>
      <c r="H976" s="398">
        <v>0</v>
      </c>
    </row>
    <row r="977" spans="1:8">
      <c r="A977" s="365">
        <v>5</v>
      </c>
      <c r="B977" s="365" t="s">
        <v>3444</v>
      </c>
      <c r="C977" s="366" t="s">
        <v>1025</v>
      </c>
      <c r="D977" s="383"/>
      <c r="E977" s="398">
        <v>0</v>
      </c>
      <c r="F977" s="398"/>
      <c r="G977" s="398"/>
      <c r="H977" s="398">
        <v>0</v>
      </c>
    </row>
    <row r="978" spans="1:8">
      <c r="A978" s="365">
        <v>5</v>
      </c>
      <c r="B978" s="365" t="s">
        <v>3445</v>
      </c>
      <c r="C978" s="366" t="s">
        <v>1026</v>
      </c>
      <c r="D978" s="383"/>
      <c r="E978" s="398">
        <v>0</v>
      </c>
      <c r="F978" s="398"/>
      <c r="G978" s="398"/>
      <c r="H978" s="398">
        <v>0</v>
      </c>
    </row>
    <row r="979" spans="1:8">
      <c r="A979" s="365">
        <v>5</v>
      </c>
      <c r="B979" s="365" t="s">
        <v>3446</v>
      </c>
      <c r="C979" s="366" t="s">
        <v>1027</v>
      </c>
      <c r="D979" s="383"/>
      <c r="E979" s="398">
        <v>0</v>
      </c>
      <c r="F979" s="398"/>
      <c r="G979" s="398"/>
      <c r="H979" s="398">
        <v>0</v>
      </c>
    </row>
    <row r="980" spans="1:8" ht="24">
      <c r="A980" s="365">
        <v>5</v>
      </c>
      <c r="B980" s="365" t="s">
        <v>3447</v>
      </c>
      <c r="C980" s="366" t="s">
        <v>1028</v>
      </c>
      <c r="D980" s="383"/>
      <c r="E980" s="398">
        <v>0</v>
      </c>
      <c r="F980" s="398"/>
      <c r="G980" s="398"/>
      <c r="H980" s="398">
        <v>0</v>
      </c>
    </row>
    <row r="981" spans="1:8" ht="24">
      <c r="A981" s="365">
        <v>5</v>
      </c>
      <c r="B981" s="365" t="s">
        <v>3448</v>
      </c>
      <c r="C981" s="366" t="s">
        <v>1029</v>
      </c>
      <c r="D981" s="383"/>
      <c r="E981" s="398">
        <v>0</v>
      </c>
      <c r="F981" s="398"/>
      <c r="G981" s="398"/>
      <c r="H981" s="398">
        <v>0</v>
      </c>
    </row>
    <row r="982" spans="1:8">
      <c r="A982" s="365">
        <v>5</v>
      </c>
      <c r="B982" s="365" t="s">
        <v>3449</v>
      </c>
      <c r="C982" s="366" t="s">
        <v>1030</v>
      </c>
      <c r="D982" s="383"/>
      <c r="E982" s="398">
        <v>0</v>
      </c>
      <c r="F982" s="398"/>
      <c r="G982" s="398"/>
      <c r="H982" s="398">
        <v>0</v>
      </c>
    </row>
    <row r="983" spans="1:8" ht="24">
      <c r="A983" s="365">
        <v>5</v>
      </c>
      <c r="B983" s="365" t="s">
        <v>3450</v>
      </c>
      <c r="C983" s="366" t="s">
        <v>1031</v>
      </c>
      <c r="D983" s="383"/>
      <c r="E983" s="398">
        <v>0</v>
      </c>
      <c r="F983" s="398"/>
      <c r="G983" s="398"/>
      <c r="H983" s="398">
        <v>0</v>
      </c>
    </row>
    <row r="984" spans="1:8" ht="24">
      <c r="A984" s="365">
        <v>5</v>
      </c>
      <c r="B984" s="365" t="s">
        <v>3451</v>
      </c>
      <c r="C984" s="366" t="s">
        <v>1032</v>
      </c>
      <c r="D984" s="383"/>
      <c r="E984" s="398">
        <v>0</v>
      </c>
      <c r="F984" s="398"/>
      <c r="G984" s="398"/>
      <c r="H984" s="398">
        <v>0</v>
      </c>
    </row>
    <row r="985" spans="1:8" ht="24">
      <c r="A985" s="365">
        <v>5</v>
      </c>
      <c r="B985" s="365" t="s">
        <v>3452</v>
      </c>
      <c r="C985" s="366" t="s">
        <v>1033</v>
      </c>
      <c r="D985" s="383"/>
      <c r="E985" s="398">
        <v>0</v>
      </c>
      <c r="F985" s="398"/>
      <c r="G985" s="398"/>
      <c r="H985" s="398">
        <v>0</v>
      </c>
    </row>
    <row r="986" spans="1:8" ht="24">
      <c r="A986" s="365">
        <v>5</v>
      </c>
      <c r="B986" s="365" t="s">
        <v>3453</v>
      </c>
      <c r="C986" s="366" t="s">
        <v>3454</v>
      </c>
      <c r="D986" s="383"/>
      <c r="E986" s="398">
        <v>0</v>
      </c>
      <c r="F986" s="398"/>
      <c r="G986" s="398"/>
      <c r="H986" s="398">
        <v>0</v>
      </c>
    </row>
    <row r="987" spans="1:8" ht="24">
      <c r="A987" s="365">
        <v>5</v>
      </c>
      <c r="B987" s="365" t="s">
        <v>3455</v>
      </c>
      <c r="C987" s="366" t="s">
        <v>1034</v>
      </c>
      <c r="D987" s="383"/>
      <c r="E987" s="398">
        <v>0</v>
      </c>
      <c r="F987" s="398"/>
      <c r="G987" s="398"/>
      <c r="H987" s="398">
        <v>0</v>
      </c>
    </row>
    <row r="988" spans="1:8">
      <c r="A988" s="365">
        <v>5</v>
      </c>
      <c r="B988" s="365" t="s">
        <v>3456</v>
      </c>
      <c r="C988" s="366" t="s">
        <v>1035</v>
      </c>
      <c r="D988" s="383"/>
      <c r="E988" s="398">
        <v>0</v>
      </c>
      <c r="F988" s="398"/>
      <c r="G988" s="398"/>
      <c r="H988" s="398">
        <v>0</v>
      </c>
    </row>
    <row r="989" spans="1:8" ht="24">
      <c r="A989" s="365">
        <v>5</v>
      </c>
      <c r="B989" s="365" t="s">
        <v>3457</v>
      </c>
      <c r="C989" s="366" t="s">
        <v>1036</v>
      </c>
      <c r="D989" s="383"/>
      <c r="E989" s="398">
        <v>0</v>
      </c>
      <c r="F989" s="398"/>
      <c r="G989" s="398"/>
      <c r="H989" s="398">
        <v>0</v>
      </c>
    </row>
    <row r="990" spans="1:8" ht="24">
      <c r="A990" s="365">
        <v>5</v>
      </c>
      <c r="B990" s="365" t="s">
        <v>3458</v>
      </c>
      <c r="C990" s="366" t="s">
        <v>1037</v>
      </c>
      <c r="D990" s="383"/>
      <c r="E990" s="398">
        <v>0</v>
      </c>
      <c r="F990" s="398"/>
      <c r="G990" s="398"/>
      <c r="H990" s="398">
        <v>0</v>
      </c>
    </row>
    <row r="991" spans="1:8" ht="24">
      <c r="A991" s="365">
        <v>5</v>
      </c>
      <c r="B991" s="365" t="s">
        <v>3459</v>
      </c>
      <c r="C991" s="366" t="s">
        <v>1038</v>
      </c>
      <c r="D991" s="383"/>
      <c r="E991" s="398">
        <v>0</v>
      </c>
      <c r="F991" s="398"/>
      <c r="G991" s="398"/>
      <c r="H991" s="398">
        <v>0</v>
      </c>
    </row>
    <row r="992" spans="1:8" ht="24">
      <c r="A992" s="365">
        <v>5</v>
      </c>
      <c r="B992" s="365" t="s">
        <v>3460</v>
      </c>
      <c r="C992" s="366" t="s">
        <v>1039</v>
      </c>
      <c r="D992" s="383"/>
      <c r="E992" s="398">
        <v>0</v>
      </c>
      <c r="F992" s="398"/>
      <c r="G992" s="398"/>
      <c r="H992" s="398">
        <v>0</v>
      </c>
    </row>
    <row r="993" spans="1:8" ht="24">
      <c r="A993" s="365">
        <v>5</v>
      </c>
      <c r="B993" s="365" t="s">
        <v>3461</v>
      </c>
      <c r="C993" s="366" t="s">
        <v>1040</v>
      </c>
      <c r="D993" s="383"/>
      <c r="E993" s="398">
        <v>0</v>
      </c>
      <c r="F993" s="398"/>
      <c r="G993" s="398"/>
      <c r="H993" s="398">
        <v>0</v>
      </c>
    </row>
    <row r="994" spans="1:8" ht="24">
      <c r="A994" s="365">
        <v>5</v>
      </c>
      <c r="B994" s="365" t="s">
        <v>3462</v>
      </c>
      <c r="C994" s="366" t="s">
        <v>1041</v>
      </c>
      <c r="D994" s="383"/>
      <c r="E994" s="398">
        <v>0</v>
      </c>
      <c r="F994" s="398"/>
      <c r="G994" s="398"/>
      <c r="H994" s="398">
        <v>0</v>
      </c>
    </row>
    <row r="995" spans="1:8" ht="24">
      <c r="A995" s="365">
        <v>5</v>
      </c>
      <c r="B995" s="365" t="s">
        <v>3463</v>
      </c>
      <c r="C995" s="366" t="s">
        <v>1042</v>
      </c>
      <c r="D995" s="383"/>
      <c r="E995" s="398">
        <v>0</v>
      </c>
      <c r="F995" s="398"/>
      <c r="G995" s="398"/>
      <c r="H995" s="398">
        <v>0</v>
      </c>
    </row>
    <row r="996" spans="1:8" ht="24">
      <c r="A996" s="365">
        <v>5</v>
      </c>
      <c r="B996" s="365" t="s">
        <v>3464</v>
      </c>
      <c r="C996" s="366" t="s">
        <v>1043</v>
      </c>
      <c r="D996" s="383"/>
      <c r="E996" s="398">
        <v>0</v>
      </c>
      <c r="F996" s="398"/>
      <c r="G996" s="398"/>
      <c r="H996" s="398">
        <v>0</v>
      </c>
    </row>
    <row r="997" spans="1:8" ht="24">
      <c r="A997" s="365">
        <v>5</v>
      </c>
      <c r="B997" s="365" t="s">
        <v>3465</v>
      </c>
      <c r="C997" s="366" t="s">
        <v>1044</v>
      </c>
      <c r="D997" s="383"/>
      <c r="E997" s="398">
        <v>0</v>
      </c>
      <c r="F997" s="398"/>
      <c r="G997" s="398"/>
      <c r="H997" s="398">
        <v>0</v>
      </c>
    </row>
    <row r="998" spans="1:8" ht="24">
      <c r="A998" s="365">
        <v>5</v>
      </c>
      <c r="B998" s="365" t="s">
        <v>3466</v>
      </c>
      <c r="C998" s="366" t="s">
        <v>1045</v>
      </c>
      <c r="D998" s="383"/>
      <c r="E998" s="398">
        <v>0</v>
      </c>
      <c r="F998" s="398"/>
      <c r="G998" s="398"/>
      <c r="H998" s="398">
        <v>0</v>
      </c>
    </row>
    <row r="999" spans="1:8" ht="24">
      <c r="A999" s="365">
        <v>5</v>
      </c>
      <c r="B999" s="365" t="s">
        <v>3467</v>
      </c>
      <c r="C999" s="366" t="s">
        <v>1046</v>
      </c>
      <c r="D999" s="383"/>
      <c r="E999" s="398">
        <v>0</v>
      </c>
      <c r="F999" s="398"/>
      <c r="G999" s="398"/>
      <c r="H999" s="398">
        <v>0</v>
      </c>
    </row>
    <row r="1000" spans="1:8" ht="24">
      <c r="A1000" s="365">
        <v>5</v>
      </c>
      <c r="B1000" s="365" t="s">
        <v>3468</v>
      </c>
      <c r="C1000" s="366" t="s">
        <v>1047</v>
      </c>
      <c r="D1000" s="383"/>
      <c r="E1000" s="398">
        <v>0</v>
      </c>
      <c r="F1000" s="398"/>
      <c r="G1000" s="398"/>
      <c r="H1000" s="398">
        <v>0</v>
      </c>
    </row>
    <row r="1001" spans="1:8" ht="24">
      <c r="A1001" s="365">
        <v>5</v>
      </c>
      <c r="B1001" s="365" t="s">
        <v>3469</v>
      </c>
      <c r="C1001" s="366" t="s">
        <v>1048</v>
      </c>
      <c r="D1001" s="383"/>
      <c r="E1001" s="398">
        <v>0</v>
      </c>
      <c r="F1001" s="398"/>
      <c r="G1001" s="398"/>
      <c r="H1001" s="398">
        <v>0</v>
      </c>
    </row>
    <row r="1002" spans="1:8" ht="24">
      <c r="A1002" s="365">
        <v>5</v>
      </c>
      <c r="B1002" s="365" t="s">
        <v>3470</v>
      </c>
      <c r="C1002" s="366" t="s">
        <v>1049</v>
      </c>
      <c r="D1002" s="383"/>
      <c r="E1002" s="398">
        <v>0</v>
      </c>
      <c r="F1002" s="398"/>
      <c r="G1002" s="398"/>
      <c r="H1002" s="398">
        <v>0</v>
      </c>
    </row>
    <row r="1003" spans="1:8" ht="24">
      <c r="A1003" s="365">
        <v>5</v>
      </c>
      <c r="B1003" s="365" t="s">
        <v>3471</v>
      </c>
      <c r="C1003" s="366" t="s">
        <v>1050</v>
      </c>
      <c r="D1003" s="383"/>
      <c r="E1003" s="398">
        <v>0</v>
      </c>
      <c r="F1003" s="398"/>
      <c r="G1003" s="398"/>
      <c r="H1003" s="398">
        <v>0</v>
      </c>
    </row>
    <row r="1004" spans="1:8">
      <c r="A1004" s="365">
        <v>5</v>
      </c>
      <c r="B1004" s="365" t="s">
        <v>3472</v>
      </c>
      <c r="C1004" s="366" t="s">
        <v>1051</v>
      </c>
      <c r="D1004" s="383"/>
      <c r="E1004" s="398">
        <v>0</v>
      </c>
      <c r="F1004" s="398"/>
      <c r="G1004" s="398"/>
      <c r="H1004" s="398">
        <v>0</v>
      </c>
    </row>
    <row r="1005" spans="1:8" ht="24">
      <c r="A1005" s="365">
        <v>5</v>
      </c>
      <c r="B1005" s="365" t="s">
        <v>3473</v>
      </c>
      <c r="C1005" s="366" t="s">
        <v>1052</v>
      </c>
      <c r="D1005" s="383"/>
      <c r="E1005" s="398">
        <v>0</v>
      </c>
      <c r="F1005" s="398"/>
      <c r="G1005" s="398"/>
      <c r="H1005" s="398">
        <v>0</v>
      </c>
    </row>
    <row r="1006" spans="1:8" ht="24">
      <c r="A1006" s="365">
        <v>5</v>
      </c>
      <c r="B1006" s="365" t="s">
        <v>3474</v>
      </c>
      <c r="C1006" s="366" t="s">
        <v>1053</v>
      </c>
      <c r="D1006" s="383"/>
      <c r="E1006" s="398">
        <v>0</v>
      </c>
      <c r="F1006" s="398"/>
      <c r="G1006" s="398"/>
      <c r="H1006" s="398">
        <v>0</v>
      </c>
    </row>
    <row r="1007" spans="1:8" ht="24">
      <c r="A1007" s="365">
        <v>5</v>
      </c>
      <c r="B1007" s="365" t="s">
        <v>3475</v>
      </c>
      <c r="C1007" s="366" t="s">
        <v>1054</v>
      </c>
      <c r="D1007" s="383"/>
      <c r="E1007" s="398">
        <v>0</v>
      </c>
      <c r="F1007" s="398"/>
      <c r="G1007" s="398"/>
      <c r="H1007" s="398">
        <v>0</v>
      </c>
    </row>
    <row r="1008" spans="1:8" ht="24">
      <c r="A1008" s="365">
        <v>5</v>
      </c>
      <c r="B1008" s="365" t="s">
        <v>3476</v>
      </c>
      <c r="C1008" s="366" t="s">
        <v>1055</v>
      </c>
      <c r="D1008" s="383"/>
      <c r="E1008" s="398">
        <v>0</v>
      </c>
      <c r="F1008" s="398"/>
      <c r="G1008" s="398"/>
      <c r="H1008" s="398">
        <v>0</v>
      </c>
    </row>
    <row r="1009" spans="1:8" ht="24">
      <c r="A1009" s="365">
        <v>5</v>
      </c>
      <c r="B1009" s="365" t="s">
        <v>3477</v>
      </c>
      <c r="C1009" s="366" t="s">
        <v>1056</v>
      </c>
      <c r="D1009" s="383"/>
      <c r="E1009" s="398">
        <v>0</v>
      </c>
      <c r="F1009" s="398"/>
      <c r="G1009" s="398"/>
      <c r="H1009" s="398">
        <v>0</v>
      </c>
    </row>
    <row r="1010" spans="1:8">
      <c r="A1010" s="365">
        <v>5</v>
      </c>
      <c r="B1010" s="365" t="s">
        <v>3478</v>
      </c>
      <c r="C1010" s="366" t="s">
        <v>1057</v>
      </c>
      <c r="D1010" s="383"/>
      <c r="E1010" s="398">
        <v>0</v>
      </c>
      <c r="F1010" s="398"/>
      <c r="G1010" s="398"/>
      <c r="H1010" s="398">
        <v>0</v>
      </c>
    </row>
    <row r="1011" spans="1:8">
      <c r="A1011" s="365">
        <v>5</v>
      </c>
      <c r="B1011" s="365" t="s">
        <v>3479</v>
      </c>
      <c r="C1011" s="366" t="s">
        <v>1058</v>
      </c>
      <c r="D1011" s="383"/>
      <c r="E1011" s="398">
        <v>0</v>
      </c>
      <c r="F1011" s="398"/>
      <c r="G1011" s="398"/>
      <c r="H1011" s="398">
        <v>0</v>
      </c>
    </row>
    <row r="1012" spans="1:8">
      <c r="A1012" s="365">
        <v>5</v>
      </c>
      <c r="B1012" s="365" t="s">
        <v>3480</v>
      </c>
      <c r="C1012" s="366" t="s">
        <v>1059</v>
      </c>
      <c r="D1012" s="383"/>
      <c r="E1012" s="398">
        <v>0</v>
      </c>
      <c r="F1012" s="398"/>
      <c r="G1012" s="398"/>
      <c r="H1012" s="398">
        <v>0</v>
      </c>
    </row>
    <row r="1013" spans="1:8">
      <c r="A1013" s="365">
        <v>5</v>
      </c>
      <c r="B1013" s="365" t="s">
        <v>3481</v>
      </c>
      <c r="C1013" s="366" t="s">
        <v>1060</v>
      </c>
      <c r="D1013" s="383"/>
      <c r="E1013" s="398">
        <v>0</v>
      </c>
      <c r="F1013" s="398"/>
      <c r="G1013" s="398"/>
      <c r="H1013" s="398">
        <v>0</v>
      </c>
    </row>
    <row r="1014" spans="1:8">
      <c r="A1014" s="365">
        <v>5</v>
      </c>
      <c r="B1014" s="365" t="s">
        <v>3482</v>
      </c>
      <c r="C1014" s="366" t="s">
        <v>1061</v>
      </c>
      <c r="D1014" s="383"/>
      <c r="E1014" s="398">
        <v>0</v>
      </c>
      <c r="F1014" s="398"/>
      <c r="G1014" s="398"/>
      <c r="H1014" s="398">
        <v>0</v>
      </c>
    </row>
    <row r="1015" spans="1:8">
      <c r="A1015" s="365">
        <v>5</v>
      </c>
      <c r="B1015" s="365" t="s">
        <v>3483</v>
      </c>
      <c r="C1015" s="366" t="s">
        <v>1062</v>
      </c>
      <c r="D1015" s="383"/>
      <c r="E1015" s="398">
        <v>0</v>
      </c>
      <c r="F1015" s="398"/>
      <c r="G1015" s="398"/>
      <c r="H1015" s="398">
        <v>0</v>
      </c>
    </row>
    <row r="1016" spans="1:8">
      <c r="A1016" s="365">
        <v>5</v>
      </c>
      <c r="B1016" s="365" t="s">
        <v>3484</v>
      </c>
      <c r="C1016" s="366" t="s">
        <v>1063</v>
      </c>
      <c r="D1016" s="383"/>
      <c r="E1016" s="398">
        <v>0</v>
      </c>
      <c r="F1016" s="398"/>
      <c r="G1016" s="398"/>
      <c r="H1016" s="398">
        <v>0</v>
      </c>
    </row>
    <row r="1017" spans="1:8">
      <c r="A1017" s="365">
        <v>5</v>
      </c>
      <c r="B1017" s="365" t="s">
        <v>3485</v>
      </c>
      <c r="C1017" s="366" t="s">
        <v>1064</v>
      </c>
      <c r="D1017" s="383"/>
      <c r="E1017" s="398">
        <v>0</v>
      </c>
      <c r="F1017" s="398"/>
      <c r="G1017" s="398"/>
      <c r="H1017" s="398">
        <v>0</v>
      </c>
    </row>
    <row r="1018" spans="1:8">
      <c r="A1018" s="365">
        <v>5</v>
      </c>
      <c r="B1018" s="365" t="s">
        <v>3486</v>
      </c>
      <c r="C1018" s="366" t="s">
        <v>1065</v>
      </c>
      <c r="D1018" s="383"/>
      <c r="E1018" s="398">
        <v>0</v>
      </c>
      <c r="F1018" s="398"/>
      <c r="G1018" s="398"/>
      <c r="H1018" s="398">
        <v>0</v>
      </c>
    </row>
    <row r="1019" spans="1:8">
      <c r="A1019" s="381" t="s">
        <v>1969</v>
      </c>
      <c r="B1019" s="362" t="s">
        <v>1066</v>
      </c>
      <c r="C1019" s="362" t="s">
        <v>1669</v>
      </c>
      <c r="D1019" s="382"/>
      <c r="E1019" s="395"/>
      <c r="F1019" s="395"/>
      <c r="G1019" s="395"/>
      <c r="H1019" s="395"/>
    </row>
    <row r="1020" spans="1:8">
      <c r="A1020" s="381" t="s">
        <v>1971</v>
      </c>
      <c r="B1020" s="362" t="s">
        <v>1067</v>
      </c>
      <c r="C1020" s="362" t="s">
        <v>1670</v>
      </c>
      <c r="D1020" s="382"/>
      <c r="E1020" s="395"/>
      <c r="F1020" s="395"/>
      <c r="G1020" s="395"/>
      <c r="H1020" s="395"/>
    </row>
    <row r="1021" spans="1:8">
      <c r="A1021" s="381" t="s">
        <v>1973</v>
      </c>
      <c r="B1021" s="362" t="s">
        <v>1068</v>
      </c>
      <c r="C1021" s="362" t="s">
        <v>1671</v>
      </c>
      <c r="D1021" s="382"/>
      <c r="E1021" s="395"/>
      <c r="F1021" s="395"/>
      <c r="G1021" s="395"/>
      <c r="H1021" s="395"/>
    </row>
    <row r="1022" spans="1:8">
      <c r="A1022" s="365" t="s">
        <v>1975</v>
      </c>
      <c r="B1022" s="365" t="s">
        <v>3487</v>
      </c>
      <c r="C1022" s="366" t="s">
        <v>3488</v>
      </c>
      <c r="D1022" s="383"/>
      <c r="E1022" s="398">
        <v>0</v>
      </c>
      <c r="F1022" s="398"/>
      <c r="G1022" s="398"/>
      <c r="H1022" s="398">
        <v>0</v>
      </c>
    </row>
    <row r="1023" spans="1:8">
      <c r="A1023" s="381" t="s">
        <v>1973</v>
      </c>
      <c r="B1023" s="362" t="s">
        <v>1069</v>
      </c>
      <c r="C1023" s="362" t="s">
        <v>1672</v>
      </c>
      <c r="D1023" s="382"/>
      <c r="E1023" s="395"/>
      <c r="F1023" s="395"/>
      <c r="G1023" s="395"/>
      <c r="H1023" s="395"/>
    </row>
    <row r="1024" spans="1:8">
      <c r="A1024" s="365" t="s">
        <v>1975</v>
      </c>
      <c r="B1024" s="365" t="s">
        <v>3489</v>
      </c>
      <c r="C1024" s="366" t="s">
        <v>3490</v>
      </c>
      <c r="D1024" s="383"/>
      <c r="E1024" s="398">
        <v>0</v>
      </c>
      <c r="F1024" s="398"/>
      <c r="G1024" s="398"/>
      <c r="H1024" s="398">
        <v>0</v>
      </c>
    </row>
    <row r="1025" spans="1:8">
      <c r="A1025" s="381" t="s">
        <v>1973</v>
      </c>
      <c r="B1025" s="362" t="s">
        <v>1070</v>
      </c>
      <c r="C1025" s="362" t="s">
        <v>1673</v>
      </c>
      <c r="D1025" s="382"/>
      <c r="E1025" s="395"/>
      <c r="F1025" s="395"/>
      <c r="G1025" s="395"/>
      <c r="H1025" s="395"/>
    </row>
    <row r="1026" spans="1:8">
      <c r="A1026" s="365" t="s">
        <v>1975</v>
      </c>
      <c r="B1026" s="365" t="s">
        <v>3491</v>
      </c>
      <c r="C1026" s="366" t="s">
        <v>3492</v>
      </c>
      <c r="D1026" s="383"/>
      <c r="E1026" s="398">
        <v>0</v>
      </c>
      <c r="F1026" s="398"/>
      <c r="G1026" s="398"/>
      <c r="H1026" s="398">
        <v>0</v>
      </c>
    </row>
    <row r="1027" spans="1:8">
      <c r="A1027" s="381" t="s">
        <v>1973</v>
      </c>
      <c r="B1027" s="362" t="s">
        <v>1071</v>
      </c>
      <c r="C1027" s="362" t="s">
        <v>1674</v>
      </c>
      <c r="D1027" s="382"/>
      <c r="E1027" s="395"/>
      <c r="F1027" s="395"/>
      <c r="G1027" s="395"/>
      <c r="H1027" s="395"/>
    </row>
    <row r="1028" spans="1:8">
      <c r="A1028" s="365" t="s">
        <v>1975</v>
      </c>
      <c r="B1028" s="365" t="s">
        <v>3493</v>
      </c>
      <c r="C1028" s="366" t="s">
        <v>3494</v>
      </c>
      <c r="D1028" s="383"/>
      <c r="E1028" s="398">
        <v>0</v>
      </c>
      <c r="F1028" s="398"/>
      <c r="G1028" s="398"/>
      <c r="H1028" s="398">
        <v>0</v>
      </c>
    </row>
    <row r="1029" spans="1:8">
      <c r="A1029" s="381" t="s">
        <v>1973</v>
      </c>
      <c r="B1029" s="362" t="s">
        <v>1072</v>
      </c>
      <c r="C1029" s="362" t="s">
        <v>1675</v>
      </c>
      <c r="D1029" s="382"/>
      <c r="E1029" s="395"/>
      <c r="F1029" s="395"/>
      <c r="G1029" s="395"/>
      <c r="H1029" s="395"/>
    </row>
    <row r="1030" spans="1:8">
      <c r="A1030" s="365" t="s">
        <v>1975</v>
      </c>
      <c r="B1030" s="365" t="s">
        <v>3495</v>
      </c>
      <c r="C1030" s="366" t="s">
        <v>3496</v>
      </c>
      <c r="D1030" s="383"/>
      <c r="E1030" s="398">
        <v>0</v>
      </c>
      <c r="F1030" s="398"/>
      <c r="G1030" s="398"/>
      <c r="H1030" s="398">
        <v>0</v>
      </c>
    </row>
    <row r="1031" spans="1:8">
      <c r="A1031" s="381" t="s">
        <v>1973</v>
      </c>
      <c r="B1031" s="362" t="s">
        <v>1073</v>
      </c>
      <c r="C1031" s="362" t="s">
        <v>1676</v>
      </c>
      <c r="D1031" s="382"/>
      <c r="E1031" s="395"/>
      <c r="F1031" s="395"/>
      <c r="G1031" s="395"/>
      <c r="H1031" s="395"/>
    </row>
    <row r="1032" spans="1:8">
      <c r="A1032" s="365" t="s">
        <v>1975</v>
      </c>
      <c r="B1032" s="365" t="s">
        <v>3497</v>
      </c>
      <c r="C1032" s="366" t="s">
        <v>3498</v>
      </c>
      <c r="D1032" s="383"/>
      <c r="E1032" s="398">
        <v>0</v>
      </c>
      <c r="F1032" s="398"/>
      <c r="G1032" s="398"/>
      <c r="H1032" s="398">
        <v>0</v>
      </c>
    </row>
    <row r="1033" spans="1:8">
      <c r="A1033" s="381" t="s">
        <v>1973</v>
      </c>
      <c r="B1033" s="362" t="s">
        <v>1074</v>
      </c>
      <c r="C1033" s="362" t="s">
        <v>1677</v>
      </c>
      <c r="D1033" s="382"/>
      <c r="E1033" s="395"/>
      <c r="F1033" s="395"/>
      <c r="G1033" s="395"/>
      <c r="H1033" s="395"/>
    </row>
    <row r="1034" spans="1:8">
      <c r="A1034" s="365" t="s">
        <v>1975</v>
      </c>
      <c r="B1034" s="365" t="s">
        <v>3499</v>
      </c>
      <c r="C1034" s="366" t="s">
        <v>3500</v>
      </c>
      <c r="D1034" s="383"/>
      <c r="E1034" s="398">
        <v>0</v>
      </c>
      <c r="F1034" s="398"/>
      <c r="G1034" s="398"/>
      <c r="H1034" s="398">
        <v>0</v>
      </c>
    </row>
    <row r="1035" spans="1:8">
      <c r="A1035" s="381" t="s">
        <v>1973</v>
      </c>
      <c r="B1035" s="362" t="s">
        <v>1075</v>
      </c>
      <c r="C1035" s="362" t="s">
        <v>1678</v>
      </c>
      <c r="D1035" s="382"/>
      <c r="E1035" s="395"/>
      <c r="F1035" s="395"/>
      <c r="G1035" s="395"/>
      <c r="H1035" s="395"/>
    </row>
    <row r="1036" spans="1:8">
      <c r="A1036" s="365" t="s">
        <v>1975</v>
      </c>
      <c r="B1036" s="365" t="s">
        <v>3501</v>
      </c>
      <c r="C1036" s="366" t="s">
        <v>3502</v>
      </c>
      <c r="D1036" s="383"/>
      <c r="E1036" s="398">
        <v>0</v>
      </c>
      <c r="F1036" s="398"/>
      <c r="G1036" s="398"/>
      <c r="H1036" s="398">
        <v>0</v>
      </c>
    </row>
    <row r="1037" spans="1:8">
      <c r="A1037" s="381" t="s">
        <v>1971</v>
      </c>
      <c r="B1037" s="362" t="s">
        <v>1076</v>
      </c>
      <c r="C1037" s="362" t="s">
        <v>1679</v>
      </c>
      <c r="D1037" s="382"/>
      <c r="E1037" s="395"/>
      <c r="F1037" s="395"/>
      <c r="G1037" s="395"/>
      <c r="H1037" s="395"/>
    </row>
    <row r="1038" spans="1:8">
      <c r="A1038" s="381" t="s">
        <v>1973</v>
      </c>
      <c r="B1038" s="362" t="s">
        <v>1077</v>
      </c>
      <c r="C1038" s="362" t="s">
        <v>1680</v>
      </c>
      <c r="D1038" s="382"/>
      <c r="E1038" s="395"/>
      <c r="F1038" s="395"/>
      <c r="G1038" s="395"/>
      <c r="H1038" s="395"/>
    </row>
    <row r="1039" spans="1:8">
      <c r="A1039" s="365" t="s">
        <v>1975</v>
      </c>
      <c r="B1039" s="365" t="s">
        <v>3503</v>
      </c>
      <c r="C1039" s="366" t="s">
        <v>3504</v>
      </c>
      <c r="D1039" s="383"/>
      <c r="E1039" s="398">
        <v>0</v>
      </c>
      <c r="F1039" s="398"/>
      <c r="G1039" s="398"/>
      <c r="H1039" s="398">
        <v>0</v>
      </c>
    </row>
    <row r="1040" spans="1:8" ht="25.5">
      <c r="A1040" s="381" t="s">
        <v>1973</v>
      </c>
      <c r="B1040" s="362" t="s">
        <v>1078</v>
      </c>
      <c r="C1040" s="362" t="s">
        <v>1681</v>
      </c>
      <c r="D1040" s="382"/>
      <c r="E1040" s="395"/>
      <c r="F1040" s="395"/>
      <c r="G1040" s="395"/>
      <c r="H1040" s="395"/>
    </row>
    <row r="1041" spans="1:8" ht="24">
      <c r="A1041" s="365" t="s">
        <v>1975</v>
      </c>
      <c r="B1041" s="365" t="s">
        <v>3505</v>
      </c>
      <c r="C1041" s="366" t="s">
        <v>3506</v>
      </c>
      <c r="D1041" s="383"/>
      <c r="E1041" s="398">
        <v>0</v>
      </c>
      <c r="F1041" s="398"/>
      <c r="G1041" s="398"/>
      <c r="H1041" s="398">
        <v>0</v>
      </c>
    </row>
    <row r="1042" spans="1:8">
      <c r="A1042" s="381" t="s">
        <v>1973</v>
      </c>
      <c r="B1042" s="362" t="s">
        <v>1079</v>
      </c>
      <c r="C1042" s="362" t="s">
        <v>1682</v>
      </c>
      <c r="D1042" s="382"/>
      <c r="E1042" s="395"/>
      <c r="F1042" s="395"/>
      <c r="G1042" s="395"/>
      <c r="H1042" s="395"/>
    </row>
    <row r="1043" spans="1:8">
      <c r="A1043" s="365" t="s">
        <v>1975</v>
      </c>
      <c r="B1043" s="365" t="s">
        <v>3507</v>
      </c>
      <c r="C1043" s="366" t="s">
        <v>3508</v>
      </c>
      <c r="D1043" s="383"/>
      <c r="E1043" s="398">
        <v>0</v>
      </c>
      <c r="F1043" s="398"/>
      <c r="G1043" s="398"/>
      <c r="H1043" s="398">
        <v>0</v>
      </c>
    </row>
    <row r="1044" spans="1:8">
      <c r="A1044" s="381" t="s">
        <v>1973</v>
      </c>
      <c r="B1044" s="362" t="s">
        <v>1080</v>
      </c>
      <c r="C1044" s="362" t="s">
        <v>1683</v>
      </c>
      <c r="D1044" s="382"/>
      <c r="E1044" s="395"/>
      <c r="F1044" s="395"/>
      <c r="G1044" s="395"/>
      <c r="H1044" s="395"/>
    </row>
    <row r="1045" spans="1:8">
      <c r="A1045" s="365" t="s">
        <v>1975</v>
      </c>
      <c r="B1045" s="365" t="s">
        <v>3509</v>
      </c>
      <c r="C1045" s="366" t="s">
        <v>3510</v>
      </c>
      <c r="D1045" s="383"/>
      <c r="E1045" s="398">
        <v>0</v>
      </c>
      <c r="F1045" s="398"/>
      <c r="G1045" s="398"/>
      <c r="H1045" s="398">
        <v>0</v>
      </c>
    </row>
    <row r="1046" spans="1:8">
      <c r="A1046" s="381" t="s">
        <v>1973</v>
      </c>
      <c r="B1046" s="362" t="s">
        <v>1081</v>
      </c>
      <c r="C1046" s="362" t="s">
        <v>1684</v>
      </c>
      <c r="D1046" s="382"/>
      <c r="E1046" s="395"/>
      <c r="F1046" s="395"/>
      <c r="G1046" s="395"/>
      <c r="H1046" s="395"/>
    </row>
    <row r="1047" spans="1:8">
      <c r="A1047" s="365" t="s">
        <v>1975</v>
      </c>
      <c r="B1047" s="365" t="s">
        <v>3511</v>
      </c>
      <c r="C1047" s="366" t="s">
        <v>3512</v>
      </c>
      <c r="D1047" s="383"/>
      <c r="E1047" s="398">
        <v>0</v>
      </c>
      <c r="F1047" s="398"/>
      <c r="G1047" s="398"/>
      <c r="H1047" s="398">
        <v>0</v>
      </c>
    </row>
    <row r="1048" spans="1:8">
      <c r="A1048" s="381" t="s">
        <v>1973</v>
      </c>
      <c r="B1048" s="362" t="s">
        <v>1082</v>
      </c>
      <c r="C1048" s="362" t="s">
        <v>1685</v>
      </c>
      <c r="D1048" s="382"/>
      <c r="E1048" s="395"/>
      <c r="F1048" s="395"/>
      <c r="G1048" s="395"/>
      <c r="H1048" s="395"/>
    </row>
    <row r="1049" spans="1:8">
      <c r="A1049" s="365" t="s">
        <v>1975</v>
      </c>
      <c r="B1049" s="365" t="s">
        <v>3513</v>
      </c>
      <c r="C1049" s="366" t="s">
        <v>3514</v>
      </c>
      <c r="D1049" s="383"/>
      <c r="E1049" s="398">
        <v>0</v>
      </c>
      <c r="F1049" s="398"/>
      <c r="G1049" s="398"/>
      <c r="H1049" s="398">
        <v>0</v>
      </c>
    </row>
    <row r="1050" spans="1:8">
      <c r="A1050" s="381" t="s">
        <v>1969</v>
      </c>
      <c r="B1050" s="362" t="s">
        <v>1083</v>
      </c>
      <c r="C1050" s="362" t="s">
        <v>3515</v>
      </c>
      <c r="D1050" s="382"/>
      <c r="E1050" s="395"/>
      <c r="F1050" s="395"/>
      <c r="G1050" s="395"/>
      <c r="H1050" s="395"/>
    </row>
    <row r="1051" spans="1:8">
      <c r="A1051" s="381" t="s">
        <v>1971</v>
      </c>
      <c r="B1051" s="362" t="s">
        <v>1084</v>
      </c>
      <c r="C1051" s="362" t="s">
        <v>1687</v>
      </c>
      <c r="D1051" s="382"/>
      <c r="E1051" s="395"/>
      <c r="F1051" s="395"/>
      <c r="G1051" s="395"/>
      <c r="H1051" s="395"/>
    </row>
    <row r="1052" spans="1:8" ht="25.5">
      <c r="A1052" s="381" t="s">
        <v>1973</v>
      </c>
      <c r="B1052" s="362" t="s">
        <v>1086</v>
      </c>
      <c r="C1052" s="362" t="s">
        <v>1688</v>
      </c>
      <c r="D1052" s="382"/>
      <c r="E1052" s="395"/>
      <c r="F1052" s="395"/>
      <c r="G1052" s="395"/>
      <c r="H1052" s="395"/>
    </row>
    <row r="1053" spans="1:8">
      <c r="A1053" s="365" t="s">
        <v>1975</v>
      </c>
      <c r="B1053" s="365" t="s">
        <v>3516</v>
      </c>
      <c r="C1053" s="366" t="s">
        <v>1085</v>
      </c>
      <c r="D1053" s="383"/>
      <c r="E1053" s="398">
        <v>0</v>
      </c>
      <c r="F1053" s="398"/>
      <c r="G1053" s="398"/>
      <c r="H1053" s="398">
        <v>250000</v>
      </c>
    </row>
    <row r="1054" spans="1:8" ht="25.5">
      <c r="A1054" s="381" t="s">
        <v>1973</v>
      </c>
      <c r="B1054" s="362" t="s">
        <v>1088</v>
      </c>
      <c r="C1054" s="362" t="s">
        <v>1689</v>
      </c>
      <c r="D1054" s="382"/>
      <c r="E1054" s="395"/>
      <c r="F1054" s="395"/>
      <c r="G1054" s="395"/>
      <c r="H1054" s="395"/>
    </row>
    <row r="1055" spans="1:8">
      <c r="A1055" s="365" t="s">
        <v>1975</v>
      </c>
      <c r="B1055" s="365" t="s">
        <v>3517</v>
      </c>
      <c r="C1055" s="366" t="s">
        <v>1087</v>
      </c>
      <c r="D1055" s="383"/>
      <c r="E1055" s="398">
        <v>0</v>
      </c>
      <c r="F1055" s="398"/>
      <c r="G1055" s="398"/>
      <c r="H1055" s="398">
        <v>0</v>
      </c>
    </row>
    <row r="1056" spans="1:8" ht="25.5">
      <c r="A1056" s="381" t="s">
        <v>1973</v>
      </c>
      <c r="B1056" s="362" t="s">
        <v>1090</v>
      </c>
      <c r="C1056" s="362" t="s">
        <v>1690</v>
      </c>
      <c r="D1056" s="382"/>
      <c r="E1056" s="395"/>
      <c r="F1056" s="395"/>
      <c r="G1056" s="395"/>
      <c r="H1056" s="395"/>
    </row>
    <row r="1057" spans="1:8" ht="24">
      <c r="A1057" s="365" t="s">
        <v>1975</v>
      </c>
      <c r="B1057" s="365" t="s">
        <v>3518</v>
      </c>
      <c r="C1057" s="366" t="s">
        <v>1089</v>
      </c>
      <c r="D1057" s="383"/>
      <c r="E1057" s="398">
        <v>0</v>
      </c>
      <c r="F1057" s="398"/>
      <c r="G1057" s="398"/>
      <c r="H1057" s="398">
        <v>0</v>
      </c>
    </row>
    <row r="1058" spans="1:8" ht="25.5">
      <c r="A1058" s="381" t="s">
        <v>1973</v>
      </c>
      <c r="B1058" s="362" t="s">
        <v>1092</v>
      </c>
      <c r="C1058" s="362" t="s">
        <v>1691</v>
      </c>
      <c r="D1058" s="382"/>
      <c r="E1058" s="395"/>
      <c r="F1058" s="395"/>
      <c r="G1058" s="395"/>
      <c r="H1058" s="395"/>
    </row>
    <row r="1059" spans="1:8" ht="24">
      <c r="A1059" s="365" t="s">
        <v>1975</v>
      </c>
      <c r="B1059" s="365" t="s">
        <v>3519</v>
      </c>
      <c r="C1059" s="366" t="s">
        <v>1091</v>
      </c>
      <c r="D1059" s="383"/>
      <c r="E1059" s="398">
        <v>0</v>
      </c>
      <c r="F1059" s="398"/>
      <c r="G1059" s="398"/>
      <c r="H1059" s="398">
        <v>0</v>
      </c>
    </row>
    <row r="1060" spans="1:8">
      <c r="A1060" s="381" t="s">
        <v>1973</v>
      </c>
      <c r="B1060" s="362" t="s">
        <v>1094</v>
      </c>
      <c r="C1060" s="362" t="s">
        <v>1692</v>
      </c>
      <c r="D1060" s="382"/>
      <c r="E1060" s="395"/>
      <c r="F1060" s="395"/>
      <c r="G1060" s="395"/>
      <c r="H1060" s="395"/>
    </row>
    <row r="1061" spans="1:8">
      <c r="A1061" s="365" t="s">
        <v>1975</v>
      </c>
      <c r="B1061" s="365" t="s">
        <v>3520</v>
      </c>
      <c r="C1061" s="366" t="s">
        <v>1093</v>
      </c>
      <c r="D1061" s="383"/>
      <c r="E1061" s="398">
        <v>13082561</v>
      </c>
      <c r="F1061" s="398"/>
      <c r="G1061" s="398"/>
      <c r="H1061" s="398">
        <v>13082561</v>
      </c>
    </row>
    <row r="1062" spans="1:8">
      <c r="A1062" s="381" t="s">
        <v>1973</v>
      </c>
      <c r="B1062" s="362" t="s">
        <v>1096</v>
      </c>
      <c r="C1062" s="362" t="s">
        <v>1693</v>
      </c>
      <c r="D1062" s="382"/>
      <c r="E1062" s="395"/>
      <c r="F1062" s="395"/>
      <c r="G1062" s="395"/>
      <c r="H1062" s="395"/>
    </row>
    <row r="1063" spans="1:8">
      <c r="A1063" s="365" t="s">
        <v>1975</v>
      </c>
      <c r="B1063" s="365" t="s">
        <v>3521</v>
      </c>
      <c r="C1063" s="366" t="s">
        <v>1097</v>
      </c>
      <c r="D1063" s="383"/>
      <c r="E1063" s="398">
        <v>0</v>
      </c>
      <c r="F1063" s="398"/>
      <c r="G1063" s="398"/>
      <c r="H1063" s="398">
        <v>0</v>
      </c>
    </row>
    <row r="1064" spans="1:8">
      <c r="A1064" s="365" t="s">
        <v>1975</v>
      </c>
      <c r="B1064" s="365" t="s">
        <v>3522</v>
      </c>
      <c r="C1064" s="366" t="s">
        <v>1098</v>
      </c>
      <c r="D1064" s="383"/>
      <c r="E1064" s="398">
        <v>0</v>
      </c>
      <c r="F1064" s="398"/>
      <c r="G1064" s="398"/>
      <c r="H1064" s="398">
        <v>0</v>
      </c>
    </row>
    <row r="1065" spans="1:8">
      <c r="A1065" s="365" t="s">
        <v>1975</v>
      </c>
      <c r="B1065" s="365" t="s">
        <v>3523</v>
      </c>
      <c r="C1065" s="366" t="s">
        <v>1095</v>
      </c>
      <c r="D1065" s="383"/>
      <c r="E1065" s="398">
        <v>0</v>
      </c>
      <c r="F1065" s="398"/>
      <c r="G1065" s="398"/>
      <c r="H1065" s="398">
        <v>0</v>
      </c>
    </row>
    <row r="1066" spans="1:8">
      <c r="A1066" s="381" t="s">
        <v>1973</v>
      </c>
      <c r="B1066" s="362" t="s">
        <v>1100</v>
      </c>
      <c r="C1066" s="362" t="s">
        <v>3524</v>
      </c>
      <c r="D1066" s="382"/>
      <c r="E1066" s="395"/>
      <c r="F1066" s="395"/>
      <c r="G1066" s="395"/>
      <c r="H1066" s="395"/>
    </row>
    <row r="1067" spans="1:8">
      <c r="A1067" s="365" t="s">
        <v>1975</v>
      </c>
      <c r="B1067" s="365" t="s">
        <v>3525</v>
      </c>
      <c r="C1067" s="366" t="s">
        <v>1099</v>
      </c>
      <c r="D1067" s="383"/>
      <c r="E1067" s="398">
        <v>0</v>
      </c>
      <c r="F1067" s="398"/>
      <c r="G1067" s="398"/>
      <c r="H1067" s="398">
        <v>150000</v>
      </c>
    </row>
    <row r="1068" spans="1:8">
      <c r="A1068" s="381" t="s">
        <v>1971</v>
      </c>
      <c r="B1068" s="362" t="s">
        <v>1101</v>
      </c>
      <c r="C1068" s="362" t="s">
        <v>1695</v>
      </c>
      <c r="D1068" s="382"/>
      <c r="E1068" s="395"/>
      <c r="F1068" s="395"/>
      <c r="G1068" s="395"/>
      <c r="H1068" s="395"/>
    </row>
    <row r="1069" spans="1:8">
      <c r="A1069" s="365">
        <v>5</v>
      </c>
      <c r="B1069" s="365" t="s">
        <v>3526</v>
      </c>
      <c r="C1069" s="366" t="s">
        <v>1102</v>
      </c>
      <c r="D1069" s="383"/>
      <c r="E1069" s="398">
        <v>0</v>
      </c>
      <c r="F1069" s="398"/>
      <c r="G1069" s="398"/>
      <c r="H1069" s="398">
        <v>0</v>
      </c>
    </row>
    <row r="1070" spans="1:8">
      <c r="A1070" s="365">
        <v>5</v>
      </c>
      <c r="B1070" s="365" t="s">
        <v>3527</v>
      </c>
      <c r="C1070" s="366" t="s">
        <v>1103</v>
      </c>
      <c r="D1070" s="383"/>
      <c r="E1070" s="398">
        <v>0</v>
      </c>
      <c r="F1070" s="398"/>
      <c r="G1070" s="398"/>
      <c r="H1070" s="398">
        <v>0</v>
      </c>
    </row>
    <row r="1071" spans="1:8" ht="25.5">
      <c r="A1071" s="381" t="s">
        <v>1971</v>
      </c>
      <c r="B1071" s="362" t="s">
        <v>1104</v>
      </c>
      <c r="C1071" s="362" t="s">
        <v>3528</v>
      </c>
      <c r="D1071" s="382"/>
      <c r="E1071" s="395"/>
      <c r="F1071" s="395"/>
      <c r="G1071" s="395"/>
      <c r="H1071" s="395"/>
    </row>
    <row r="1072" spans="1:8" ht="25.5">
      <c r="A1072" s="381" t="s">
        <v>1973</v>
      </c>
      <c r="B1072" s="362" t="s">
        <v>1105</v>
      </c>
      <c r="C1072" s="362" t="s">
        <v>1697</v>
      </c>
      <c r="D1072" s="382"/>
      <c r="E1072" s="395"/>
      <c r="F1072" s="395"/>
      <c r="G1072" s="395"/>
      <c r="H1072" s="395"/>
    </row>
    <row r="1073" spans="1:8" ht="24">
      <c r="A1073" s="365" t="s">
        <v>1975</v>
      </c>
      <c r="B1073" s="365" t="s">
        <v>3529</v>
      </c>
      <c r="C1073" s="366" t="s">
        <v>3530</v>
      </c>
      <c r="D1073" s="383"/>
      <c r="E1073" s="398">
        <v>180000</v>
      </c>
      <c r="F1073" s="398"/>
      <c r="G1073" s="398"/>
      <c r="H1073" s="398">
        <v>0</v>
      </c>
    </row>
    <row r="1074" spans="1:8" ht="25.5">
      <c r="A1074" s="381" t="s">
        <v>1973</v>
      </c>
      <c r="B1074" s="362" t="s">
        <v>1107</v>
      </c>
      <c r="C1074" s="362" t="s">
        <v>1698</v>
      </c>
      <c r="D1074" s="382"/>
      <c r="E1074" s="395"/>
      <c r="F1074" s="395"/>
      <c r="G1074" s="395"/>
      <c r="H1074" s="395"/>
    </row>
    <row r="1075" spans="1:8" ht="24">
      <c r="A1075" s="365" t="s">
        <v>1975</v>
      </c>
      <c r="B1075" s="365" t="s">
        <v>3531</v>
      </c>
      <c r="C1075" s="366" t="s">
        <v>1106</v>
      </c>
      <c r="D1075" s="383"/>
      <c r="E1075" s="398">
        <v>0</v>
      </c>
      <c r="F1075" s="398"/>
      <c r="G1075" s="398"/>
      <c r="H1075" s="398">
        <v>8899640</v>
      </c>
    </row>
    <row r="1076" spans="1:8" ht="25.5">
      <c r="A1076" s="381" t="s">
        <v>1973</v>
      </c>
      <c r="B1076" s="362" t="s">
        <v>1109</v>
      </c>
      <c r="C1076" s="362" t="s">
        <v>1699</v>
      </c>
      <c r="D1076" s="382"/>
      <c r="E1076" s="395"/>
      <c r="F1076" s="395"/>
      <c r="G1076" s="395"/>
      <c r="H1076" s="395"/>
    </row>
    <row r="1077" spans="1:8" ht="24">
      <c r="A1077" s="365" t="s">
        <v>1975</v>
      </c>
      <c r="B1077" s="365" t="s">
        <v>3532</v>
      </c>
      <c r="C1077" s="366" t="s">
        <v>1108</v>
      </c>
      <c r="D1077" s="383"/>
      <c r="E1077" s="398">
        <v>0</v>
      </c>
      <c r="F1077" s="398"/>
      <c r="G1077" s="398"/>
      <c r="H1077" s="398">
        <v>1883403.2</v>
      </c>
    </row>
    <row r="1078" spans="1:8" ht="25.5">
      <c r="A1078" s="381" t="s">
        <v>1973</v>
      </c>
      <c r="B1078" s="362" t="s">
        <v>1111</v>
      </c>
      <c r="C1078" s="362" t="s">
        <v>1700</v>
      </c>
      <c r="D1078" s="382"/>
      <c r="E1078" s="395"/>
      <c r="F1078" s="395"/>
      <c r="G1078" s="395"/>
      <c r="H1078" s="395"/>
    </row>
    <row r="1079" spans="1:8" ht="24">
      <c r="A1079" s="365" t="s">
        <v>1975</v>
      </c>
      <c r="B1079" s="365" t="s">
        <v>3533</v>
      </c>
      <c r="C1079" s="366" t="s">
        <v>1110</v>
      </c>
      <c r="D1079" s="383"/>
      <c r="E1079" s="398">
        <v>0</v>
      </c>
      <c r="F1079" s="398"/>
      <c r="G1079" s="398"/>
      <c r="H1079" s="398">
        <v>0</v>
      </c>
    </row>
    <row r="1080" spans="1:8" ht="25.5">
      <c r="A1080" s="381" t="s">
        <v>1973</v>
      </c>
      <c r="B1080" s="362" t="s">
        <v>1112</v>
      </c>
      <c r="C1080" s="362" t="s">
        <v>1701</v>
      </c>
      <c r="D1080" s="382"/>
      <c r="E1080" s="395"/>
      <c r="F1080" s="395"/>
      <c r="G1080" s="395"/>
      <c r="H1080" s="395"/>
    </row>
    <row r="1081" spans="1:8" ht="24">
      <c r="A1081" s="365">
        <v>6</v>
      </c>
      <c r="B1081" s="365" t="s">
        <v>3534</v>
      </c>
      <c r="C1081" s="366" t="s">
        <v>1113</v>
      </c>
      <c r="D1081" s="383"/>
      <c r="E1081" s="398">
        <v>0</v>
      </c>
      <c r="F1081" s="398"/>
      <c r="G1081" s="398"/>
      <c r="H1081" s="398">
        <v>0</v>
      </c>
    </row>
    <row r="1082" spans="1:8" ht="24">
      <c r="A1082" s="365">
        <v>6</v>
      </c>
      <c r="B1082" s="365" t="s">
        <v>3535</v>
      </c>
      <c r="C1082" s="366" t="s">
        <v>1114</v>
      </c>
      <c r="D1082" s="383"/>
      <c r="E1082" s="398">
        <v>0</v>
      </c>
      <c r="F1082" s="398"/>
      <c r="G1082" s="398"/>
      <c r="H1082" s="398">
        <v>0</v>
      </c>
    </row>
    <row r="1083" spans="1:8" ht="25.5">
      <c r="A1083" s="381" t="s">
        <v>1973</v>
      </c>
      <c r="B1083" s="362" t="s">
        <v>1116</v>
      </c>
      <c r="C1083" s="362" t="s">
        <v>1702</v>
      </c>
      <c r="D1083" s="382"/>
      <c r="E1083" s="395"/>
      <c r="F1083" s="395"/>
      <c r="G1083" s="395"/>
      <c r="H1083" s="395"/>
    </row>
    <row r="1084" spans="1:8" ht="24">
      <c r="A1084" s="365" t="s">
        <v>1975</v>
      </c>
      <c r="B1084" s="365" t="s">
        <v>3536</v>
      </c>
      <c r="C1084" s="366" t="s">
        <v>1115</v>
      </c>
      <c r="D1084" s="383"/>
      <c r="E1084" s="398">
        <v>0</v>
      </c>
      <c r="F1084" s="398"/>
      <c r="G1084" s="398"/>
      <c r="H1084" s="398">
        <v>0</v>
      </c>
    </row>
    <row r="1085" spans="1:8">
      <c r="A1085" s="381" t="s">
        <v>1971</v>
      </c>
      <c r="B1085" s="362" t="s">
        <v>1118</v>
      </c>
      <c r="C1085" s="362" t="s">
        <v>1703</v>
      </c>
      <c r="D1085" s="382"/>
      <c r="E1085" s="395"/>
      <c r="F1085" s="395"/>
      <c r="G1085" s="395"/>
      <c r="H1085" s="395"/>
    </row>
    <row r="1086" spans="1:8">
      <c r="A1086" s="381" t="s">
        <v>1973</v>
      </c>
      <c r="B1086" s="362" t="s">
        <v>1120</v>
      </c>
      <c r="C1086" s="362" t="s">
        <v>1704</v>
      </c>
      <c r="D1086" s="382"/>
      <c r="E1086" s="395"/>
      <c r="F1086" s="395"/>
      <c r="G1086" s="395"/>
      <c r="H1086" s="395"/>
    </row>
    <row r="1087" spans="1:8">
      <c r="A1087" s="365" t="s">
        <v>1975</v>
      </c>
      <c r="B1087" s="365" t="s">
        <v>3537</v>
      </c>
      <c r="C1087" s="366" t="s">
        <v>1119</v>
      </c>
      <c r="D1087" s="383"/>
      <c r="E1087" s="398">
        <v>0</v>
      </c>
      <c r="F1087" s="398"/>
      <c r="G1087" s="398"/>
      <c r="H1087" s="398">
        <v>0</v>
      </c>
    </row>
    <row r="1088" spans="1:8">
      <c r="A1088" s="381" t="s">
        <v>1973</v>
      </c>
      <c r="B1088" s="362" t="s">
        <v>1122</v>
      </c>
      <c r="C1088" s="362" t="s">
        <v>1705</v>
      </c>
      <c r="D1088" s="382"/>
      <c r="E1088" s="395"/>
      <c r="F1088" s="395"/>
      <c r="G1088" s="395"/>
      <c r="H1088" s="395"/>
    </row>
    <row r="1089" spans="1:8">
      <c r="A1089" s="365" t="s">
        <v>1975</v>
      </c>
      <c r="B1089" s="365" t="s">
        <v>3538</v>
      </c>
      <c r="C1089" s="366" t="s">
        <v>1121</v>
      </c>
      <c r="D1089" s="383"/>
      <c r="E1089" s="398">
        <v>0</v>
      </c>
      <c r="F1089" s="398"/>
      <c r="G1089" s="398"/>
      <c r="H1089" s="398">
        <v>0</v>
      </c>
    </row>
    <row r="1090" spans="1:8">
      <c r="A1090" s="381" t="s">
        <v>1973</v>
      </c>
      <c r="B1090" s="362" t="s">
        <v>1124</v>
      </c>
      <c r="C1090" s="362" t="s">
        <v>1706</v>
      </c>
      <c r="D1090" s="382"/>
      <c r="E1090" s="395"/>
      <c r="F1090" s="395"/>
      <c r="G1090" s="395"/>
      <c r="H1090" s="395"/>
    </row>
    <row r="1091" spans="1:8">
      <c r="A1091" s="365" t="s">
        <v>1975</v>
      </c>
      <c r="B1091" s="365" t="s">
        <v>3539</v>
      </c>
      <c r="C1091" s="366" t="s">
        <v>1123</v>
      </c>
      <c r="D1091" s="383"/>
      <c r="E1091" s="398">
        <v>0</v>
      </c>
      <c r="F1091" s="398"/>
      <c r="G1091" s="398"/>
      <c r="H1091" s="398">
        <f>16722.38+1957200</f>
        <v>1973922.38</v>
      </c>
    </row>
    <row r="1092" spans="1:8">
      <c r="A1092" s="381" t="s">
        <v>1973</v>
      </c>
      <c r="B1092" s="362" t="s">
        <v>1126</v>
      </c>
      <c r="C1092" s="362" t="s">
        <v>1707</v>
      </c>
      <c r="D1092" s="382"/>
      <c r="E1092" s="395"/>
      <c r="F1092" s="395"/>
      <c r="G1092" s="395"/>
      <c r="H1092" s="395"/>
    </row>
    <row r="1093" spans="1:8">
      <c r="A1093" s="365" t="s">
        <v>1975</v>
      </c>
      <c r="B1093" s="365" t="s">
        <v>3540</v>
      </c>
      <c r="C1093" s="366" t="s">
        <v>1125</v>
      </c>
      <c r="D1093" s="383"/>
      <c r="E1093" s="398">
        <v>85616.09</v>
      </c>
      <c r="F1093" s="398"/>
      <c r="G1093" s="398"/>
      <c r="H1093" s="398">
        <v>68721.3</v>
      </c>
    </row>
    <row r="1094" spans="1:8">
      <c r="A1094" s="381" t="s">
        <v>1973</v>
      </c>
      <c r="B1094" s="362" t="s">
        <v>1128</v>
      </c>
      <c r="C1094" s="362" t="s">
        <v>1708</v>
      </c>
      <c r="D1094" s="382"/>
      <c r="E1094" s="395"/>
      <c r="F1094" s="395"/>
      <c r="G1094" s="395"/>
      <c r="H1094" s="395"/>
    </row>
    <row r="1095" spans="1:8">
      <c r="A1095" s="365" t="s">
        <v>1975</v>
      </c>
      <c r="B1095" s="365" t="s">
        <v>3541</v>
      </c>
      <c r="C1095" s="366" t="s">
        <v>1127</v>
      </c>
      <c r="D1095" s="383"/>
      <c r="E1095" s="398">
        <v>0</v>
      </c>
      <c r="F1095" s="398"/>
      <c r="G1095" s="398"/>
      <c r="H1095" s="398">
        <v>0</v>
      </c>
    </row>
    <row r="1096" spans="1:8">
      <c r="A1096" s="381" t="s">
        <v>1973</v>
      </c>
      <c r="B1096" s="362" t="s">
        <v>1130</v>
      </c>
      <c r="C1096" s="362" t="s">
        <v>1709</v>
      </c>
      <c r="D1096" s="382"/>
      <c r="E1096" s="395"/>
      <c r="F1096" s="395"/>
      <c r="G1096" s="395"/>
      <c r="H1096" s="395"/>
    </row>
    <row r="1097" spans="1:8">
      <c r="A1097" s="365" t="s">
        <v>1975</v>
      </c>
      <c r="B1097" s="365" t="s">
        <v>3542</v>
      </c>
      <c r="C1097" s="366" t="s">
        <v>1129</v>
      </c>
      <c r="D1097" s="383"/>
      <c r="E1097" s="398">
        <v>0</v>
      </c>
      <c r="F1097" s="398"/>
      <c r="G1097" s="398"/>
      <c r="H1097" s="398">
        <v>0</v>
      </c>
    </row>
    <row r="1098" spans="1:8">
      <c r="A1098" s="381" t="s">
        <v>1973</v>
      </c>
      <c r="B1098" s="362" t="s">
        <v>1132</v>
      </c>
      <c r="C1098" s="362" t="s">
        <v>1710</v>
      </c>
      <c r="D1098" s="382"/>
      <c r="E1098" s="395"/>
      <c r="F1098" s="395"/>
      <c r="G1098" s="395"/>
      <c r="H1098" s="395"/>
    </row>
    <row r="1099" spans="1:8">
      <c r="A1099" s="365" t="s">
        <v>1975</v>
      </c>
      <c r="B1099" s="365" t="s">
        <v>3543</v>
      </c>
      <c r="C1099" s="366" t="s">
        <v>1131</v>
      </c>
      <c r="D1099" s="383"/>
      <c r="E1099" s="398">
        <v>0</v>
      </c>
      <c r="F1099" s="398"/>
      <c r="G1099" s="398"/>
      <c r="H1099" s="398">
        <v>0</v>
      </c>
    </row>
    <row r="1100" spans="1:8">
      <c r="A1100" s="381" t="s">
        <v>1973</v>
      </c>
      <c r="B1100" s="362" t="s">
        <v>1134</v>
      </c>
      <c r="C1100" s="362" t="s">
        <v>3544</v>
      </c>
      <c r="D1100" s="382"/>
      <c r="E1100" s="395"/>
      <c r="F1100" s="395"/>
      <c r="G1100" s="395"/>
      <c r="H1100" s="395"/>
    </row>
    <row r="1101" spans="1:8">
      <c r="A1101" s="365" t="s">
        <v>1975</v>
      </c>
      <c r="B1101" s="365" t="s">
        <v>3545</v>
      </c>
      <c r="C1101" s="366" t="s">
        <v>1133</v>
      </c>
      <c r="D1101" s="383"/>
      <c r="E1101" s="398">
        <v>0</v>
      </c>
      <c r="F1101" s="398"/>
      <c r="G1101" s="398"/>
      <c r="H1101" s="398">
        <v>0</v>
      </c>
    </row>
    <row r="1102" spans="1:8" ht="25.5">
      <c r="A1102" s="381" t="s">
        <v>1973</v>
      </c>
      <c r="B1102" s="362" t="s">
        <v>1136</v>
      </c>
      <c r="C1102" s="362" t="s">
        <v>1712</v>
      </c>
      <c r="D1102" s="382"/>
      <c r="E1102" s="395"/>
      <c r="F1102" s="395"/>
      <c r="G1102" s="395"/>
      <c r="H1102" s="395"/>
    </row>
    <row r="1103" spans="1:8">
      <c r="A1103" s="365" t="s">
        <v>1975</v>
      </c>
      <c r="B1103" s="365" t="s">
        <v>3546</v>
      </c>
      <c r="C1103" s="366" t="s">
        <v>1135</v>
      </c>
      <c r="D1103" s="383"/>
      <c r="E1103" s="398">
        <v>0</v>
      </c>
      <c r="F1103" s="398"/>
      <c r="G1103" s="398"/>
      <c r="H1103" s="398">
        <v>3004.76</v>
      </c>
    </row>
    <row r="1104" spans="1:8">
      <c r="A1104" s="381" t="s">
        <v>1973</v>
      </c>
      <c r="B1104" s="362" t="s">
        <v>1137</v>
      </c>
      <c r="C1104" s="362" t="s">
        <v>1713</v>
      </c>
      <c r="D1104" s="382"/>
      <c r="E1104" s="395"/>
      <c r="F1104" s="395"/>
      <c r="G1104" s="395"/>
      <c r="H1104" s="395"/>
    </row>
    <row r="1105" spans="1:8">
      <c r="A1105" s="365" t="s">
        <v>1975</v>
      </c>
      <c r="B1105" s="365" t="s">
        <v>3547</v>
      </c>
      <c r="C1105" s="366" t="s">
        <v>1117</v>
      </c>
      <c r="D1105" s="383"/>
      <c r="E1105" s="398"/>
      <c r="F1105" s="398"/>
      <c r="G1105" s="398"/>
      <c r="H1105" s="398"/>
    </row>
    <row r="1106" spans="1:8">
      <c r="A1106" s="392">
        <v>2</v>
      </c>
      <c r="B1106" s="362" t="s">
        <v>3548</v>
      </c>
      <c r="C1106" s="362" t="s">
        <v>3549</v>
      </c>
      <c r="D1106" s="382"/>
      <c r="E1106" s="395"/>
      <c r="F1106" s="395"/>
      <c r="G1106" s="395"/>
      <c r="H1106" s="395"/>
    </row>
    <row r="1107" spans="1:8">
      <c r="A1107" s="381" t="s">
        <v>1969</v>
      </c>
      <c r="B1107" s="362" t="s">
        <v>1138</v>
      </c>
      <c r="C1107" s="362" t="s">
        <v>3562</v>
      </c>
      <c r="D1107" s="382"/>
      <c r="E1107" s="395"/>
      <c r="F1107" s="395"/>
      <c r="G1107" s="395"/>
      <c r="H1107" s="395"/>
    </row>
    <row r="1108" spans="1:8">
      <c r="A1108" s="381" t="s">
        <v>1971</v>
      </c>
      <c r="B1108" s="362" t="s">
        <v>1140</v>
      </c>
      <c r="C1108" s="362" t="s">
        <v>1728</v>
      </c>
      <c r="D1108" s="382"/>
      <c r="E1108" s="395"/>
      <c r="F1108" s="395"/>
      <c r="G1108" s="395"/>
      <c r="H1108" s="395"/>
    </row>
    <row r="1109" spans="1:8">
      <c r="A1109" s="365" t="s">
        <v>1973</v>
      </c>
      <c r="B1109" s="365" t="s">
        <v>3563</v>
      </c>
      <c r="C1109" s="366" t="s">
        <v>1139</v>
      </c>
      <c r="D1109" s="383"/>
      <c r="E1109" s="398">
        <v>0</v>
      </c>
      <c r="F1109" s="398"/>
      <c r="G1109" s="398"/>
      <c r="H1109" s="398">
        <v>0</v>
      </c>
    </row>
    <row r="1110" spans="1:8">
      <c r="A1110" s="381" t="s">
        <v>1971</v>
      </c>
      <c r="B1110" s="362" t="s">
        <v>1142</v>
      </c>
      <c r="C1110" s="362" t="s">
        <v>1729</v>
      </c>
      <c r="D1110" s="382"/>
      <c r="E1110" s="395"/>
      <c r="F1110" s="395"/>
      <c r="G1110" s="395"/>
      <c r="H1110" s="395"/>
    </row>
    <row r="1111" spans="1:8">
      <c r="A1111" s="365" t="s">
        <v>1973</v>
      </c>
      <c r="B1111" s="365" t="s">
        <v>3564</v>
      </c>
      <c r="C1111" s="366" t="s">
        <v>1141</v>
      </c>
      <c r="D1111" s="383"/>
      <c r="E1111" s="398">
        <v>0</v>
      </c>
      <c r="F1111" s="398"/>
      <c r="G1111" s="398"/>
      <c r="H1111" s="398">
        <v>0</v>
      </c>
    </row>
    <row r="1112" spans="1:8">
      <c r="A1112" s="381" t="s">
        <v>1971</v>
      </c>
      <c r="B1112" s="362" t="s">
        <v>1144</v>
      </c>
      <c r="C1112" s="362" t="s">
        <v>1730</v>
      </c>
      <c r="D1112" s="382"/>
      <c r="E1112" s="395"/>
      <c r="F1112" s="395"/>
      <c r="G1112" s="395"/>
      <c r="H1112" s="395"/>
    </row>
    <row r="1113" spans="1:8">
      <c r="A1113" s="365">
        <v>5</v>
      </c>
      <c r="B1113" s="365" t="s">
        <v>3565</v>
      </c>
      <c r="C1113" s="366" t="s">
        <v>3566</v>
      </c>
      <c r="D1113" s="383"/>
      <c r="E1113" s="398">
        <v>0</v>
      </c>
      <c r="F1113" s="398"/>
      <c r="G1113" s="398"/>
      <c r="H1113" s="398">
        <v>0</v>
      </c>
    </row>
    <row r="1114" spans="1:8">
      <c r="A1114" s="365">
        <v>5</v>
      </c>
      <c r="B1114" s="365" t="s">
        <v>3567</v>
      </c>
      <c r="C1114" s="366" t="s">
        <v>1143</v>
      </c>
      <c r="D1114" s="383"/>
      <c r="E1114" s="398">
        <v>0</v>
      </c>
      <c r="F1114" s="398"/>
      <c r="G1114" s="398"/>
      <c r="H1114" s="398">
        <v>0</v>
      </c>
    </row>
    <row r="1115" spans="1:8">
      <c r="A1115" s="381" t="s">
        <v>1969</v>
      </c>
      <c r="B1115" s="362" t="s">
        <v>1731</v>
      </c>
      <c r="C1115" s="362" t="s">
        <v>1732</v>
      </c>
      <c r="D1115" s="382"/>
      <c r="E1115" s="395"/>
      <c r="F1115" s="395"/>
      <c r="G1115" s="395"/>
      <c r="H1115" s="395"/>
    </row>
    <row r="1116" spans="1:8">
      <c r="A1116" s="381" t="s">
        <v>1971</v>
      </c>
      <c r="B1116" s="362" t="s">
        <v>1146</v>
      </c>
      <c r="C1116" s="362" t="s">
        <v>1733</v>
      </c>
      <c r="D1116" s="382"/>
      <c r="E1116" s="395"/>
      <c r="F1116" s="395"/>
      <c r="G1116" s="395"/>
      <c r="H1116" s="395"/>
    </row>
    <row r="1117" spans="1:8">
      <c r="A1117" s="365" t="s">
        <v>1973</v>
      </c>
      <c r="B1117" s="365" t="s">
        <v>3568</v>
      </c>
      <c r="C1117" s="366" t="s">
        <v>1145</v>
      </c>
      <c r="D1117" s="383"/>
      <c r="E1117" s="398">
        <v>0</v>
      </c>
      <c r="F1117" s="398"/>
      <c r="G1117" s="398"/>
      <c r="H1117" s="398">
        <v>0</v>
      </c>
    </row>
    <row r="1118" spans="1:8">
      <c r="A1118" s="381" t="s">
        <v>1971</v>
      </c>
      <c r="B1118" s="362" t="s">
        <v>1148</v>
      </c>
      <c r="C1118" s="362" t="s">
        <v>1734</v>
      </c>
      <c r="D1118" s="382"/>
      <c r="E1118" s="395"/>
      <c r="F1118" s="395"/>
      <c r="G1118" s="395"/>
      <c r="H1118" s="395"/>
    </row>
    <row r="1119" spans="1:8">
      <c r="A1119" s="365" t="s">
        <v>1973</v>
      </c>
      <c r="B1119" s="365" t="s">
        <v>3569</v>
      </c>
      <c r="C1119" s="366" t="s">
        <v>1147</v>
      </c>
      <c r="D1119" s="383"/>
      <c r="E1119" s="398">
        <v>0</v>
      </c>
      <c r="F1119" s="398"/>
      <c r="G1119" s="398"/>
      <c r="H1119" s="398">
        <v>0</v>
      </c>
    </row>
    <row r="1120" spans="1:8">
      <c r="A1120" s="392">
        <v>2</v>
      </c>
      <c r="B1120" s="362" t="s">
        <v>3570</v>
      </c>
      <c r="C1120" s="362" t="s">
        <v>3571</v>
      </c>
      <c r="D1120" s="362"/>
      <c r="E1120" s="405"/>
      <c r="F1120" s="405"/>
      <c r="G1120" s="405"/>
      <c r="H1120" s="405"/>
    </row>
    <row r="1121" spans="1:8">
      <c r="A1121" s="381" t="s">
        <v>1969</v>
      </c>
      <c r="B1121" s="362" t="s">
        <v>1150</v>
      </c>
      <c r="C1121" s="362" t="s">
        <v>3574</v>
      </c>
      <c r="D1121" s="362"/>
      <c r="E1121" s="405"/>
      <c r="F1121" s="405"/>
      <c r="G1121" s="405"/>
      <c r="H1121" s="405"/>
    </row>
    <row r="1122" spans="1:8">
      <c r="A1122" s="365" t="s">
        <v>1971</v>
      </c>
      <c r="B1122" s="365" t="s">
        <v>3575</v>
      </c>
      <c r="C1122" s="366" t="s">
        <v>1149</v>
      </c>
      <c r="D1122" s="383"/>
      <c r="E1122" s="398">
        <v>0</v>
      </c>
      <c r="F1122" s="398"/>
      <c r="G1122" s="398"/>
      <c r="H1122" s="398">
        <v>0</v>
      </c>
    </row>
    <row r="1123" spans="1:8">
      <c r="A1123" s="394" t="s">
        <v>1966</v>
      </c>
      <c r="B1123" s="362" t="s">
        <v>3576</v>
      </c>
      <c r="C1123" s="361" t="s">
        <v>3577</v>
      </c>
      <c r="D1123" s="363"/>
      <c r="E1123" s="396"/>
      <c r="F1123" s="396"/>
      <c r="G1123" s="396"/>
      <c r="H1123" s="396"/>
    </row>
    <row r="1124" spans="1:8">
      <c r="A1124" s="381" t="s">
        <v>1969</v>
      </c>
      <c r="B1124" s="362" t="s">
        <v>1151</v>
      </c>
      <c r="C1124" s="362" t="s">
        <v>1771</v>
      </c>
      <c r="D1124" s="382"/>
      <c r="E1124" s="395"/>
      <c r="F1124" s="395"/>
      <c r="G1124" s="395"/>
      <c r="H1124" s="395"/>
    </row>
    <row r="1125" spans="1:8">
      <c r="A1125" s="381" t="s">
        <v>1971</v>
      </c>
      <c r="B1125" s="362" t="s">
        <v>1153</v>
      </c>
      <c r="C1125" s="362" t="s">
        <v>1772</v>
      </c>
      <c r="D1125" s="382"/>
      <c r="E1125" s="395"/>
      <c r="F1125" s="395"/>
      <c r="G1125" s="395"/>
      <c r="H1125" s="395"/>
    </row>
    <row r="1126" spans="1:8">
      <c r="A1126" s="365" t="s">
        <v>1973</v>
      </c>
      <c r="B1126" s="365" t="s">
        <v>3599</v>
      </c>
      <c r="C1126" s="366" t="s">
        <v>1152</v>
      </c>
      <c r="D1126" s="383"/>
      <c r="E1126" s="398">
        <v>0</v>
      </c>
      <c r="F1126" s="398"/>
      <c r="G1126" s="398"/>
      <c r="H1126" s="398">
        <v>0</v>
      </c>
    </row>
    <row r="1127" spans="1:8">
      <c r="A1127" s="381" t="s">
        <v>1971</v>
      </c>
      <c r="B1127" s="362" t="s">
        <v>1155</v>
      </c>
      <c r="C1127" s="362" t="s">
        <v>1773</v>
      </c>
      <c r="D1127" s="382"/>
      <c r="E1127" s="395"/>
      <c r="F1127" s="395"/>
      <c r="G1127" s="395"/>
      <c r="H1127" s="395"/>
    </row>
    <row r="1128" spans="1:8">
      <c r="A1128" s="381" t="s">
        <v>1973</v>
      </c>
      <c r="B1128" s="362" t="s">
        <v>1157</v>
      </c>
      <c r="C1128" s="362" t="s">
        <v>1774</v>
      </c>
      <c r="D1128" s="382"/>
      <c r="E1128" s="395"/>
      <c r="F1128" s="395"/>
      <c r="G1128" s="395"/>
      <c r="H1128" s="395"/>
    </row>
    <row r="1129" spans="1:8">
      <c r="A1129" s="365" t="s">
        <v>1975</v>
      </c>
      <c r="B1129" s="365" t="s">
        <v>3600</v>
      </c>
      <c r="C1129" s="366" t="s">
        <v>1156</v>
      </c>
      <c r="D1129" s="383"/>
      <c r="E1129" s="398">
        <v>0</v>
      </c>
      <c r="F1129" s="398"/>
      <c r="G1129" s="398"/>
      <c r="H1129" s="398">
        <v>0</v>
      </c>
    </row>
    <row r="1130" spans="1:8">
      <c r="A1130" s="381" t="s">
        <v>1973</v>
      </c>
      <c r="B1130" s="362" t="s">
        <v>1159</v>
      </c>
      <c r="C1130" s="362" t="s">
        <v>1775</v>
      </c>
      <c r="D1130" s="382"/>
      <c r="E1130" s="395"/>
      <c r="F1130" s="395"/>
      <c r="G1130" s="395"/>
      <c r="H1130" s="395"/>
    </row>
    <row r="1131" spans="1:8">
      <c r="A1131" s="365" t="s">
        <v>1975</v>
      </c>
      <c r="B1131" s="365" t="s">
        <v>3601</v>
      </c>
      <c r="C1131" s="366" t="s">
        <v>1158</v>
      </c>
      <c r="D1131" s="383"/>
      <c r="E1131" s="398">
        <v>0</v>
      </c>
      <c r="F1131" s="398"/>
      <c r="G1131" s="398"/>
      <c r="H1131" s="398">
        <v>0</v>
      </c>
    </row>
    <row r="1132" spans="1:8">
      <c r="A1132" s="381" t="s">
        <v>1973</v>
      </c>
      <c r="B1132" s="362" t="s">
        <v>1160</v>
      </c>
      <c r="C1132" s="362" t="s">
        <v>1776</v>
      </c>
      <c r="D1132" s="382"/>
      <c r="E1132" s="395"/>
      <c r="F1132" s="395"/>
      <c r="G1132" s="395"/>
      <c r="H1132" s="395"/>
    </row>
    <row r="1133" spans="1:8" ht="25.5">
      <c r="A1133" s="381" t="s">
        <v>1975</v>
      </c>
      <c r="B1133" s="362" t="s">
        <v>1161</v>
      </c>
      <c r="C1133" s="362" t="s">
        <v>1777</v>
      </c>
      <c r="D1133" s="382" t="s">
        <v>1253</v>
      </c>
      <c r="E1133" s="395"/>
      <c r="F1133" s="395"/>
      <c r="G1133" s="395"/>
      <c r="H1133" s="395"/>
    </row>
    <row r="1134" spans="1:8" ht="25.5">
      <c r="A1134" s="381" t="s">
        <v>1978</v>
      </c>
      <c r="B1134" s="362" t="s">
        <v>1163</v>
      </c>
      <c r="C1134" s="362" t="s">
        <v>1778</v>
      </c>
      <c r="D1134" s="382" t="s">
        <v>1253</v>
      </c>
      <c r="E1134" s="395"/>
      <c r="F1134" s="395"/>
      <c r="G1134" s="395"/>
      <c r="H1134" s="395"/>
    </row>
    <row r="1135" spans="1:8" ht="24">
      <c r="A1135" s="365" t="s">
        <v>2094</v>
      </c>
      <c r="B1135" s="365" t="s">
        <v>3602</v>
      </c>
      <c r="C1135" s="366" t="s">
        <v>1162</v>
      </c>
      <c r="D1135" s="383" t="s">
        <v>1253</v>
      </c>
      <c r="E1135" s="398">
        <v>0</v>
      </c>
      <c r="F1135" s="398"/>
      <c r="G1135" s="398"/>
      <c r="H1135" s="398">
        <v>0</v>
      </c>
    </row>
    <row r="1136" spans="1:8" ht="25.5">
      <c r="A1136" s="381" t="s">
        <v>1978</v>
      </c>
      <c r="B1136" s="362" t="s">
        <v>1165</v>
      </c>
      <c r="C1136" s="362" t="s">
        <v>1779</v>
      </c>
      <c r="D1136" s="382" t="s">
        <v>1253</v>
      </c>
      <c r="E1136" s="395"/>
      <c r="F1136" s="395"/>
      <c r="G1136" s="395"/>
      <c r="H1136" s="395"/>
    </row>
    <row r="1137" spans="1:8" ht="24">
      <c r="A1137" s="365" t="s">
        <v>2094</v>
      </c>
      <c r="B1137" s="365" t="s">
        <v>3603</v>
      </c>
      <c r="C1137" s="366" t="s">
        <v>1164</v>
      </c>
      <c r="D1137" s="383" t="s">
        <v>1253</v>
      </c>
      <c r="E1137" s="398">
        <v>0</v>
      </c>
      <c r="F1137" s="398"/>
      <c r="G1137" s="398"/>
      <c r="H1137" s="398">
        <v>100577.42</v>
      </c>
    </row>
    <row r="1138" spans="1:8">
      <c r="A1138" s="381" t="s">
        <v>1975</v>
      </c>
      <c r="B1138" s="362" t="s">
        <v>1166</v>
      </c>
      <c r="C1138" s="362" t="s">
        <v>1780</v>
      </c>
      <c r="D1138" s="382"/>
      <c r="E1138" s="395"/>
      <c r="F1138" s="395"/>
      <c r="G1138" s="395"/>
      <c r="H1138" s="395"/>
    </row>
    <row r="1139" spans="1:8" ht="25.5">
      <c r="A1139" s="381" t="s">
        <v>1978</v>
      </c>
      <c r="B1139" s="362" t="s">
        <v>1168</v>
      </c>
      <c r="C1139" s="362" t="s">
        <v>1781</v>
      </c>
      <c r="D1139" s="382"/>
      <c r="E1139" s="395"/>
      <c r="F1139" s="395"/>
      <c r="G1139" s="395"/>
      <c r="H1139" s="395"/>
    </row>
    <row r="1140" spans="1:8" ht="24">
      <c r="A1140" s="365" t="s">
        <v>2094</v>
      </c>
      <c r="B1140" s="365" t="s">
        <v>3604</v>
      </c>
      <c r="C1140" s="366" t="s">
        <v>1167</v>
      </c>
      <c r="D1140" s="383"/>
      <c r="E1140" s="398">
        <v>0</v>
      </c>
      <c r="F1140" s="398"/>
      <c r="G1140" s="398"/>
      <c r="H1140" s="398">
        <v>0</v>
      </c>
    </row>
    <row r="1141" spans="1:8" ht="25.5">
      <c r="A1141" s="381" t="s">
        <v>1978</v>
      </c>
      <c r="B1141" s="362" t="s">
        <v>1169</v>
      </c>
      <c r="C1141" s="362" t="s">
        <v>1782</v>
      </c>
      <c r="D1141" s="382"/>
      <c r="E1141" s="395"/>
      <c r="F1141" s="395"/>
      <c r="G1141" s="395"/>
      <c r="H1141" s="395"/>
    </row>
    <row r="1142" spans="1:8" ht="25.5">
      <c r="A1142" s="381" t="s">
        <v>2094</v>
      </c>
      <c r="B1142" s="362" t="s">
        <v>1171</v>
      </c>
      <c r="C1142" s="362" t="s">
        <v>1783</v>
      </c>
      <c r="D1142" s="382"/>
      <c r="E1142" s="395"/>
      <c r="F1142" s="395"/>
      <c r="G1142" s="395"/>
      <c r="H1142" s="395"/>
    </row>
    <row r="1143" spans="1:8" ht="24">
      <c r="A1143" s="365" t="s">
        <v>3605</v>
      </c>
      <c r="B1143" s="365" t="s">
        <v>3606</v>
      </c>
      <c r="C1143" s="366" t="s">
        <v>1170</v>
      </c>
      <c r="D1143" s="383"/>
      <c r="E1143" s="398">
        <v>0</v>
      </c>
      <c r="F1143" s="398"/>
      <c r="G1143" s="398"/>
      <c r="H1143" s="398">
        <v>0</v>
      </c>
    </row>
    <row r="1144" spans="1:8" ht="25.5">
      <c r="A1144" s="381" t="s">
        <v>2094</v>
      </c>
      <c r="B1144" s="362" t="s">
        <v>1173</v>
      </c>
      <c r="C1144" s="362" t="s">
        <v>1784</v>
      </c>
      <c r="D1144" s="382"/>
      <c r="E1144" s="395"/>
      <c r="F1144" s="395"/>
      <c r="G1144" s="395"/>
      <c r="H1144" s="395"/>
    </row>
    <row r="1145" spans="1:8" ht="24">
      <c r="A1145" s="365" t="s">
        <v>3605</v>
      </c>
      <c r="B1145" s="365" t="s">
        <v>3607</v>
      </c>
      <c r="C1145" s="366" t="s">
        <v>1172</v>
      </c>
      <c r="D1145" s="383"/>
      <c r="E1145" s="398">
        <v>0</v>
      </c>
      <c r="F1145" s="398"/>
      <c r="G1145" s="398"/>
      <c r="H1145" s="398">
        <v>0</v>
      </c>
    </row>
    <row r="1146" spans="1:8" ht="25.5">
      <c r="A1146" s="381" t="s">
        <v>2094</v>
      </c>
      <c r="B1146" s="362" t="s">
        <v>1175</v>
      </c>
      <c r="C1146" s="362" t="s">
        <v>1785</v>
      </c>
      <c r="D1146" s="382"/>
      <c r="E1146" s="395"/>
      <c r="F1146" s="395"/>
      <c r="G1146" s="395"/>
      <c r="H1146" s="395"/>
    </row>
    <row r="1147" spans="1:8">
      <c r="A1147" s="365" t="s">
        <v>3605</v>
      </c>
      <c r="B1147" s="365" t="s">
        <v>3608</v>
      </c>
      <c r="C1147" s="366" t="s">
        <v>1174</v>
      </c>
      <c r="D1147" s="383"/>
      <c r="E1147" s="398">
        <v>0</v>
      </c>
      <c r="F1147" s="398"/>
      <c r="G1147" s="398"/>
      <c r="H1147" s="398">
        <v>0</v>
      </c>
    </row>
    <row r="1148" spans="1:8" ht="25.5">
      <c r="A1148" s="381" t="s">
        <v>1978</v>
      </c>
      <c r="B1148" s="362" t="s">
        <v>1177</v>
      </c>
      <c r="C1148" s="362" t="s">
        <v>1786</v>
      </c>
      <c r="D1148" s="382"/>
      <c r="E1148" s="395"/>
      <c r="F1148" s="395"/>
      <c r="G1148" s="395"/>
      <c r="H1148" s="395"/>
    </row>
    <row r="1149" spans="1:8" ht="24">
      <c r="A1149" s="365" t="s">
        <v>2094</v>
      </c>
      <c r="B1149" s="365" t="s">
        <v>3609</v>
      </c>
      <c r="C1149" s="366" t="s">
        <v>1176</v>
      </c>
      <c r="D1149" s="383"/>
      <c r="E1149" s="398">
        <v>0</v>
      </c>
      <c r="F1149" s="398"/>
      <c r="G1149" s="398"/>
      <c r="H1149" s="398">
        <v>0</v>
      </c>
    </row>
    <row r="1150" spans="1:8" ht="25.5">
      <c r="A1150" s="381" t="s">
        <v>1978</v>
      </c>
      <c r="B1150" s="362" t="s">
        <v>1179</v>
      </c>
      <c r="C1150" s="362" t="s">
        <v>1787</v>
      </c>
      <c r="D1150" s="382"/>
      <c r="E1150" s="395"/>
      <c r="F1150" s="395"/>
      <c r="G1150" s="395"/>
      <c r="H1150" s="395"/>
    </row>
    <row r="1151" spans="1:8" ht="24">
      <c r="A1151" s="365" t="s">
        <v>2094</v>
      </c>
      <c r="B1151" s="365" t="s">
        <v>3610</v>
      </c>
      <c r="C1151" s="366" t="s">
        <v>1178</v>
      </c>
      <c r="D1151" s="383"/>
      <c r="E1151" s="398">
        <v>0</v>
      </c>
      <c r="F1151" s="398"/>
      <c r="G1151" s="398"/>
      <c r="H1151" s="398">
        <v>0</v>
      </c>
    </row>
    <row r="1152" spans="1:8" ht="25.5">
      <c r="A1152" s="381" t="s">
        <v>1978</v>
      </c>
      <c r="B1152" s="362" t="s">
        <v>1181</v>
      </c>
      <c r="C1152" s="362" t="s">
        <v>1788</v>
      </c>
      <c r="D1152" s="382"/>
      <c r="E1152" s="395"/>
      <c r="F1152" s="395"/>
      <c r="G1152" s="395"/>
      <c r="H1152" s="395"/>
    </row>
    <row r="1153" spans="1:8" ht="24">
      <c r="A1153" s="365" t="s">
        <v>2094</v>
      </c>
      <c r="B1153" s="365" t="s">
        <v>3611</v>
      </c>
      <c r="C1153" s="366" t="s">
        <v>1180</v>
      </c>
      <c r="D1153" s="383"/>
      <c r="E1153" s="398">
        <v>0</v>
      </c>
      <c r="F1153" s="398"/>
      <c r="G1153" s="398"/>
      <c r="H1153" s="398">
        <v>0</v>
      </c>
    </row>
    <row r="1154" spans="1:8" ht="25.5">
      <c r="A1154" s="381" t="s">
        <v>1978</v>
      </c>
      <c r="B1154" s="362" t="s">
        <v>1183</v>
      </c>
      <c r="C1154" s="362" t="s">
        <v>1789</v>
      </c>
      <c r="D1154" s="382"/>
      <c r="E1154" s="395"/>
      <c r="F1154" s="395"/>
      <c r="G1154" s="395"/>
      <c r="H1154" s="395"/>
    </row>
    <row r="1155" spans="1:8" ht="24">
      <c r="A1155" s="365" t="s">
        <v>2094</v>
      </c>
      <c r="B1155" s="365" t="s">
        <v>3612</v>
      </c>
      <c r="C1155" s="366" t="s">
        <v>1182</v>
      </c>
      <c r="D1155" s="383"/>
      <c r="E1155" s="398">
        <v>0</v>
      </c>
      <c r="F1155" s="398"/>
      <c r="G1155" s="398"/>
      <c r="H1155" s="398">
        <v>0</v>
      </c>
    </row>
    <row r="1156" spans="1:8">
      <c r="A1156" s="381" t="s">
        <v>1978</v>
      </c>
      <c r="B1156" s="362" t="s">
        <v>1185</v>
      </c>
      <c r="C1156" s="362" t="s">
        <v>1790</v>
      </c>
      <c r="D1156" s="382"/>
      <c r="E1156" s="395"/>
      <c r="F1156" s="395"/>
      <c r="G1156" s="395"/>
      <c r="H1156" s="395"/>
    </row>
    <row r="1157" spans="1:8">
      <c r="A1157" s="365" t="s">
        <v>2094</v>
      </c>
      <c r="B1157" s="365" t="s">
        <v>3613</v>
      </c>
      <c r="C1157" s="366" t="s">
        <v>1184</v>
      </c>
      <c r="D1157" s="383"/>
      <c r="E1157" s="398">
        <v>0</v>
      </c>
      <c r="F1157" s="398"/>
      <c r="G1157" s="398"/>
      <c r="H1157" s="398">
        <v>38905.730000000003</v>
      </c>
    </row>
    <row r="1158" spans="1:8">
      <c r="A1158" s="381" t="s">
        <v>1973</v>
      </c>
      <c r="B1158" s="362" t="s">
        <v>1186</v>
      </c>
      <c r="C1158" s="362" t="s">
        <v>1791</v>
      </c>
      <c r="D1158" s="382"/>
      <c r="E1158" s="395"/>
      <c r="F1158" s="395"/>
      <c r="G1158" s="395"/>
      <c r="H1158" s="395"/>
    </row>
    <row r="1159" spans="1:8">
      <c r="A1159" s="381" t="s">
        <v>1975</v>
      </c>
      <c r="B1159" s="362" t="s">
        <v>1188</v>
      </c>
      <c r="C1159" s="362" t="s">
        <v>1792</v>
      </c>
      <c r="D1159" s="382"/>
      <c r="E1159" s="395"/>
      <c r="F1159" s="395"/>
      <c r="G1159" s="395"/>
      <c r="H1159" s="395"/>
    </row>
    <row r="1160" spans="1:8">
      <c r="A1160" s="365" t="s">
        <v>1978</v>
      </c>
      <c r="B1160" s="365" t="s">
        <v>3614</v>
      </c>
      <c r="C1160" s="366" t="s">
        <v>1187</v>
      </c>
      <c r="D1160" s="383"/>
      <c r="E1160" s="398">
        <v>0</v>
      </c>
      <c r="F1160" s="398"/>
      <c r="G1160" s="398"/>
      <c r="H1160" s="398">
        <v>0</v>
      </c>
    </row>
    <row r="1161" spans="1:8" ht="25.5">
      <c r="A1161" s="381" t="s">
        <v>1975</v>
      </c>
      <c r="B1161" s="362" t="s">
        <v>1190</v>
      </c>
      <c r="C1161" s="362" t="s">
        <v>1793</v>
      </c>
      <c r="D1161" s="382" t="s">
        <v>1253</v>
      </c>
      <c r="E1161" s="395"/>
      <c r="F1161" s="395"/>
      <c r="G1161" s="395"/>
      <c r="H1161" s="395"/>
    </row>
    <row r="1162" spans="1:8" ht="24">
      <c r="A1162" s="365" t="s">
        <v>1978</v>
      </c>
      <c r="B1162" s="365" t="s">
        <v>3615</v>
      </c>
      <c r="C1162" s="366" t="s">
        <v>1189</v>
      </c>
      <c r="D1162" s="383" t="s">
        <v>1253</v>
      </c>
      <c r="E1162" s="398">
        <v>0</v>
      </c>
      <c r="F1162" s="398"/>
      <c r="G1162" s="398"/>
      <c r="H1162" s="398">
        <v>0</v>
      </c>
    </row>
    <row r="1163" spans="1:8">
      <c r="A1163" s="381" t="s">
        <v>1975</v>
      </c>
      <c r="B1163" s="362" t="s">
        <v>1191</v>
      </c>
      <c r="C1163" s="362" t="s">
        <v>1794</v>
      </c>
      <c r="D1163" s="382"/>
      <c r="E1163" s="395"/>
      <c r="F1163" s="395"/>
      <c r="G1163" s="395"/>
      <c r="H1163" s="395"/>
    </row>
    <row r="1164" spans="1:8" ht="25.5">
      <c r="A1164" s="381" t="s">
        <v>1978</v>
      </c>
      <c r="B1164" s="362" t="s">
        <v>1193</v>
      </c>
      <c r="C1164" s="362" t="s">
        <v>1795</v>
      </c>
      <c r="D1164" s="382"/>
      <c r="E1164" s="395"/>
      <c r="F1164" s="395"/>
      <c r="G1164" s="395"/>
      <c r="H1164" s="395"/>
    </row>
    <row r="1165" spans="1:8" ht="24">
      <c r="A1165" s="365" t="s">
        <v>2094</v>
      </c>
      <c r="B1165" s="365" t="s">
        <v>3616</v>
      </c>
      <c r="C1165" s="366" t="s">
        <v>1192</v>
      </c>
      <c r="D1165" s="383"/>
      <c r="E1165" s="398">
        <v>0</v>
      </c>
      <c r="F1165" s="398"/>
      <c r="G1165" s="398"/>
      <c r="H1165" s="398">
        <v>0</v>
      </c>
    </row>
    <row r="1166" spans="1:8" ht="25.5">
      <c r="A1166" s="381" t="s">
        <v>1978</v>
      </c>
      <c r="B1166" s="362" t="s">
        <v>1195</v>
      </c>
      <c r="C1166" s="362" t="s">
        <v>1796</v>
      </c>
      <c r="D1166" s="382"/>
      <c r="E1166" s="395"/>
      <c r="F1166" s="395"/>
      <c r="G1166" s="395"/>
      <c r="H1166" s="395"/>
    </row>
    <row r="1167" spans="1:8">
      <c r="A1167" s="365" t="s">
        <v>2094</v>
      </c>
      <c r="B1167" s="365" t="s">
        <v>3617</v>
      </c>
      <c r="C1167" s="366" t="s">
        <v>1194</v>
      </c>
      <c r="D1167" s="383"/>
      <c r="E1167" s="398">
        <v>0</v>
      </c>
      <c r="F1167" s="398"/>
      <c r="G1167" s="398"/>
      <c r="H1167" s="398">
        <v>0</v>
      </c>
    </row>
    <row r="1168" spans="1:8" ht="25.5">
      <c r="A1168" s="381" t="s">
        <v>1978</v>
      </c>
      <c r="B1168" s="362" t="s">
        <v>1197</v>
      </c>
      <c r="C1168" s="362" t="s">
        <v>1797</v>
      </c>
      <c r="D1168" s="382"/>
      <c r="E1168" s="395"/>
      <c r="F1168" s="395"/>
      <c r="G1168" s="395"/>
      <c r="H1168" s="395"/>
    </row>
    <row r="1169" spans="1:8" ht="24">
      <c r="A1169" s="365" t="s">
        <v>2094</v>
      </c>
      <c r="B1169" s="365" t="s">
        <v>3618</v>
      </c>
      <c r="C1169" s="366" t="s">
        <v>1196</v>
      </c>
      <c r="D1169" s="383"/>
      <c r="E1169" s="398">
        <v>0</v>
      </c>
      <c r="F1169" s="398"/>
      <c r="G1169" s="398"/>
      <c r="H1169" s="398">
        <v>0</v>
      </c>
    </row>
    <row r="1170" spans="1:8" ht="25.5">
      <c r="A1170" s="381" t="s">
        <v>1978</v>
      </c>
      <c r="B1170" s="362" t="s">
        <v>1199</v>
      </c>
      <c r="C1170" s="362" t="s">
        <v>1798</v>
      </c>
      <c r="D1170" s="382"/>
      <c r="E1170" s="395"/>
      <c r="F1170" s="395"/>
      <c r="G1170" s="395"/>
      <c r="H1170" s="395"/>
    </row>
    <row r="1171" spans="1:8" ht="24">
      <c r="A1171" s="365" t="s">
        <v>2094</v>
      </c>
      <c r="B1171" s="365" t="s">
        <v>3619</v>
      </c>
      <c r="C1171" s="366" t="s">
        <v>1198</v>
      </c>
      <c r="D1171" s="383"/>
      <c r="E1171" s="398">
        <v>0</v>
      </c>
      <c r="F1171" s="398"/>
      <c r="G1171" s="398"/>
      <c r="H1171" s="398">
        <v>0</v>
      </c>
    </row>
    <row r="1172" spans="1:8" ht="25.5">
      <c r="A1172" s="381" t="s">
        <v>1978</v>
      </c>
      <c r="B1172" s="362" t="s">
        <v>1201</v>
      </c>
      <c r="C1172" s="362" t="s">
        <v>1799</v>
      </c>
      <c r="D1172" s="382"/>
      <c r="E1172" s="395"/>
      <c r="F1172" s="395"/>
      <c r="G1172" s="395"/>
      <c r="H1172" s="395"/>
    </row>
    <row r="1173" spans="1:8" ht="24">
      <c r="A1173" s="365" t="s">
        <v>2094</v>
      </c>
      <c r="B1173" s="365" t="s">
        <v>3620</v>
      </c>
      <c r="C1173" s="366" t="s">
        <v>1200</v>
      </c>
      <c r="D1173" s="383"/>
      <c r="E1173" s="398">
        <v>0</v>
      </c>
      <c r="F1173" s="398"/>
      <c r="G1173" s="398"/>
      <c r="H1173" s="398">
        <v>0</v>
      </c>
    </row>
    <row r="1174" spans="1:8" ht="25.5">
      <c r="A1174" s="381" t="s">
        <v>1978</v>
      </c>
      <c r="B1174" s="362" t="s">
        <v>1203</v>
      </c>
      <c r="C1174" s="362" t="s">
        <v>1800</v>
      </c>
      <c r="D1174" s="382"/>
      <c r="E1174" s="395"/>
      <c r="F1174" s="395"/>
      <c r="G1174" s="395"/>
      <c r="H1174" s="395"/>
    </row>
    <row r="1175" spans="1:8" ht="24">
      <c r="A1175" s="365" t="s">
        <v>2094</v>
      </c>
      <c r="B1175" s="365" t="s">
        <v>3621</v>
      </c>
      <c r="C1175" s="366" t="s">
        <v>1202</v>
      </c>
      <c r="D1175" s="383"/>
      <c r="E1175" s="398">
        <v>0</v>
      </c>
      <c r="F1175" s="398"/>
      <c r="G1175" s="398"/>
      <c r="H1175" s="398">
        <v>0</v>
      </c>
    </row>
    <row r="1176" spans="1:8">
      <c r="A1176" s="381" t="s">
        <v>1978</v>
      </c>
      <c r="B1176" s="362" t="s">
        <v>1205</v>
      </c>
      <c r="C1176" s="362" t="s">
        <v>1801</v>
      </c>
      <c r="D1176" s="382"/>
      <c r="E1176" s="395"/>
      <c r="F1176" s="395"/>
      <c r="G1176" s="395"/>
      <c r="H1176" s="395"/>
    </row>
    <row r="1177" spans="1:8">
      <c r="A1177" s="365" t="s">
        <v>2094</v>
      </c>
      <c r="B1177" s="365" t="s">
        <v>3622</v>
      </c>
      <c r="C1177" s="366" t="s">
        <v>1204</v>
      </c>
      <c r="D1177" s="383"/>
      <c r="E1177" s="398">
        <v>0</v>
      </c>
      <c r="F1177" s="398"/>
      <c r="G1177" s="398"/>
      <c r="H1177" s="398">
        <v>0</v>
      </c>
    </row>
    <row r="1178" spans="1:8">
      <c r="A1178" s="381" t="s">
        <v>1973</v>
      </c>
      <c r="B1178" s="362" t="s">
        <v>1206</v>
      </c>
      <c r="C1178" s="362" t="s">
        <v>1802</v>
      </c>
      <c r="D1178" s="382"/>
      <c r="E1178" s="395"/>
      <c r="F1178" s="395"/>
      <c r="G1178" s="395"/>
      <c r="H1178" s="395"/>
    </row>
    <row r="1179" spans="1:8">
      <c r="A1179" s="365" t="s">
        <v>1975</v>
      </c>
      <c r="B1179" s="365" t="s">
        <v>3623</v>
      </c>
      <c r="C1179" s="366" t="s">
        <v>1154</v>
      </c>
      <c r="D1179" s="383"/>
      <c r="E1179" s="398">
        <v>0</v>
      </c>
      <c r="F1179" s="398"/>
      <c r="G1179" s="398"/>
      <c r="H1179" s="398">
        <v>89.18</v>
      </c>
    </row>
    <row r="1180" spans="1:8">
      <c r="A1180" s="392" t="s">
        <v>1966</v>
      </c>
      <c r="B1180" s="362" t="s">
        <v>3624</v>
      </c>
      <c r="C1180" s="362" t="s">
        <v>3625</v>
      </c>
      <c r="D1180" s="382"/>
      <c r="E1180" s="395"/>
      <c r="F1180" s="395"/>
      <c r="G1180" s="395"/>
      <c r="H1180" s="395"/>
    </row>
    <row r="1181" spans="1:8">
      <c r="A1181" s="381" t="s">
        <v>1969</v>
      </c>
      <c r="B1181" s="362" t="s">
        <v>1207</v>
      </c>
      <c r="C1181" s="362" t="s">
        <v>1808</v>
      </c>
      <c r="D1181" s="382"/>
      <c r="E1181" s="395"/>
      <c r="F1181" s="395"/>
      <c r="G1181" s="395"/>
      <c r="H1181" s="395"/>
    </row>
    <row r="1182" spans="1:8">
      <c r="A1182" s="381" t="s">
        <v>1971</v>
      </c>
      <c r="B1182" s="362" t="s">
        <v>1209</v>
      </c>
      <c r="C1182" s="362" t="s">
        <v>1809</v>
      </c>
      <c r="D1182" s="382"/>
      <c r="E1182" s="395"/>
      <c r="F1182" s="395"/>
      <c r="G1182" s="395"/>
      <c r="H1182" s="395"/>
    </row>
    <row r="1183" spans="1:8">
      <c r="A1183" s="365" t="s">
        <v>1973</v>
      </c>
      <c r="B1183" s="365" t="s">
        <v>3626</v>
      </c>
      <c r="C1183" s="366" t="s">
        <v>1208</v>
      </c>
      <c r="D1183" s="383"/>
      <c r="E1183" s="398">
        <v>867320.18</v>
      </c>
      <c r="F1183" s="398"/>
      <c r="G1183" s="398"/>
      <c r="H1183" s="398">
        <v>708079.86624999985</v>
      </c>
    </row>
    <row r="1184" spans="1:8" ht="25.5">
      <c r="A1184" s="381" t="s">
        <v>1971</v>
      </c>
      <c r="B1184" s="362" t="s">
        <v>1211</v>
      </c>
      <c r="C1184" s="362" t="s">
        <v>1810</v>
      </c>
      <c r="D1184" s="382"/>
      <c r="E1184" s="395"/>
      <c r="F1184" s="395"/>
      <c r="G1184" s="395"/>
      <c r="H1184" s="395"/>
    </row>
    <row r="1185" spans="1:9" ht="24">
      <c r="A1185" s="365" t="s">
        <v>1973</v>
      </c>
      <c r="B1185" s="365" t="s">
        <v>3627</v>
      </c>
      <c r="C1185" s="366" t="s">
        <v>1210</v>
      </c>
      <c r="D1185" s="383"/>
      <c r="E1185" s="398">
        <v>183119.3</v>
      </c>
      <c r="F1185" s="398"/>
      <c r="G1185" s="398"/>
      <c r="H1185" s="398">
        <v>233805.67302304148</v>
      </c>
    </row>
    <row r="1186" spans="1:9" ht="25.5">
      <c r="A1186" s="381" t="s">
        <v>1971</v>
      </c>
      <c r="B1186" s="362" t="s">
        <v>1213</v>
      </c>
      <c r="C1186" s="362" t="s">
        <v>1811</v>
      </c>
      <c r="D1186" s="382"/>
      <c r="E1186" s="395"/>
      <c r="F1186" s="395"/>
      <c r="G1186" s="395"/>
      <c r="H1186" s="395"/>
    </row>
    <row r="1187" spans="1:9">
      <c r="A1187" s="365" t="s">
        <v>1973</v>
      </c>
      <c r="B1187" s="365" t="s">
        <v>3628</v>
      </c>
      <c r="C1187" s="366" t="s">
        <v>1212</v>
      </c>
      <c r="D1187" s="383"/>
      <c r="E1187" s="398">
        <v>0</v>
      </c>
      <c r="F1187" s="398"/>
      <c r="G1187" s="398"/>
      <c r="H1187" s="398">
        <v>0</v>
      </c>
    </row>
    <row r="1188" spans="1:9">
      <c r="A1188" s="381" t="s">
        <v>1971</v>
      </c>
      <c r="B1188" s="362" t="s">
        <v>1215</v>
      </c>
      <c r="C1188" s="362" t="s">
        <v>1812</v>
      </c>
      <c r="D1188" s="382"/>
      <c r="E1188" s="395"/>
      <c r="F1188" s="395"/>
      <c r="G1188" s="395"/>
      <c r="H1188" s="395"/>
    </row>
    <row r="1189" spans="1:9">
      <c r="A1189" s="365" t="s">
        <v>1973</v>
      </c>
      <c r="B1189" s="365" t="s">
        <v>3629</v>
      </c>
      <c r="C1189" s="366" t="s">
        <v>1214</v>
      </c>
      <c r="D1189" s="383"/>
      <c r="E1189" s="398">
        <v>0</v>
      </c>
      <c r="F1189" s="398"/>
      <c r="G1189" s="398"/>
      <c r="H1189" s="398">
        <v>0</v>
      </c>
    </row>
    <row r="1190" spans="1:9">
      <c r="A1190" s="381" t="s">
        <v>1969</v>
      </c>
      <c r="B1190" s="362" t="s">
        <v>1216</v>
      </c>
      <c r="C1190" s="362" t="s">
        <v>1813</v>
      </c>
      <c r="D1190" s="382"/>
      <c r="E1190" s="395"/>
      <c r="F1190" s="395"/>
      <c r="G1190" s="395"/>
      <c r="H1190" s="395"/>
    </row>
    <row r="1191" spans="1:9">
      <c r="A1191" s="381" t="s">
        <v>1971</v>
      </c>
      <c r="B1191" s="362" t="s">
        <v>1218</v>
      </c>
      <c r="C1191" s="362" t="s">
        <v>1814</v>
      </c>
      <c r="D1191" s="382"/>
      <c r="E1191" s="395"/>
      <c r="F1191" s="395"/>
      <c r="G1191" s="395"/>
      <c r="H1191" s="395"/>
    </row>
    <row r="1192" spans="1:9">
      <c r="A1192" s="365" t="s">
        <v>1973</v>
      </c>
      <c r="B1192" s="365" t="s">
        <v>3630</v>
      </c>
      <c r="C1192" s="366" t="s">
        <v>1217</v>
      </c>
      <c r="D1192" s="383"/>
      <c r="E1192" s="398">
        <v>0</v>
      </c>
      <c r="F1192" s="398"/>
      <c r="G1192" s="398"/>
      <c r="H1192" s="398">
        <v>0</v>
      </c>
    </row>
    <row r="1193" spans="1:9">
      <c r="A1193" s="381" t="s">
        <v>1971</v>
      </c>
      <c r="B1193" s="362" t="s">
        <v>1220</v>
      </c>
      <c r="C1193" s="362" t="s">
        <v>1815</v>
      </c>
      <c r="D1193" s="382"/>
      <c r="E1193" s="395"/>
      <c r="F1193" s="395"/>
      <c r="G1193" s="395"/>
      <c r="H1193" s="395"/>
    </row>
    <row r="1194" spans="1:9">
      <c r="A1194" s="365" t="s">
        <v>1973</v>
      </c>
      <c r="B1194" s="365" t="s">
        <v>3631</v>
      </c>
      <c r="C1194" s="366" t="s">
        <v>1219</v>
      </c>
      <c r="D1194" s="383"/>
      <c r="E1194" s="398">
        <v>0</v>
      </c>
      <c r="F1194" s="398"/>
      <c r="G1194" s="398"/>
      <c r="H1194" s="398">
        <v>0</v>
      </c>
    </row>
    <row r="1195" spans="1:9" ht="25.5">
      <c r="A1195" s="381" t="s">
        <v>1969</v>
      </c>
      <c r="B1195" s="362" t="s">
        <v>1222</v>
      </c>
      <c r="C1195" s="362" t="s">
        <v>1816</v>
      </c>
      <c r="D1195" s="382"/>
      <c r="E1195" s="395"/>
      <c r="F1195" s="395"/>
      <c r="G1195" s="395"/>
      <c r="H1195" s="395"/>
    </row>
    <row r="1196" spans="1:9" ht="24">
      <c r="A1196" s="365" t="s">
        <v>1971</v>
      </c>
      <c r="B1196" s="365" t="s">
        <v>3632</v>
      </c>
      <c r="C1196" s="366" t="s">
        <v>1221</v>
      </c>
      <c r="D1196" s="383"/>
      <c r="E1196" s="398">
        <v>0</v>
      </c>
      <c r="F1196" s="398"/>
      <c r="G1196" s="398"/>
      <c r="H1196" s="398">
        <v>0</v>
      </c>
    </row>
    <row r="1197" spans="1:9" s="411" customFormat="1">
      <c r="A1197" s="365"/>
      <c r="B1197" s="365"/>
      <c r="C1197" s="366" t="s">
        <v>3633</v>
      </c>
      <c r="D1197" s="383"/>
      <c r="E1197" s="398">
        <f t="shared" ref="E1197" si="0">SUM(E7:E1196)</f>
        <v>455337890.81915808</v>
      </c>
      <c r="F1197" s="398"/>
      <c r="G1197" s="398"/>
      <c r="H1197" s="398">
        <f t="shared" ref="H1197" si="1">SUM(H7:H1196)</f>
        <v>502676355.01032656</v>
      </c>
      <c r="I1197" s="410"/>
    </row>
  </sheetData>
  <autoFilter ref="A1:H1197"/>
  <conditionalFormatting sqref="B669:B671">
    <cfRule type="duplicateValues" dxfId="183" priority="176"/>
  </conditionalFormatting>
  <conditionalFormatting sqref="B673:B675">
    <cfRule type="duplicateValues" dxfId="182" priority="177"/>
  </conditionalFormatting>
  <conditionalFormatting sqref="B684:B685">
    <cfRule type="duplicateValues" dxfId="181" priority="178"/>
  </conditionalFormatting>
  <conditionalFormatting sqref="B687:B689">
    <cfRule type="duplicateValues" dxfId="180" priority="179"/>
  </conditionalFormatting>
  <conditionalFormatting sqref="B683">
    <cfRule type="duplicateValues" dxfId="179" priority="180"/>
  </conditionalFormatting>
  <conditionalFormatting sqref="B698:B699">
    <cfRule type="duplicateValues" dxfId="178" priority="181"/>
  </conditionalFormatting>
  <conditionalFormatting sqref="B701:B703">
    <cfRule type="duplicateValues" dxfId="177" priority="182"/>
  </conditionalFormatting>
  <conditionalFormatting sqref="B697">
    <cfRule type="duplicateValues" dxfId="176" priority="183"/>
  </conditionalFormatting>
  <conditionalFormatting sqref="B676:B679 B690:B693 B704:B707 B681 B695">
    <cfRule type="duplicateValues" dxfId="175" priority="184"/>
  </conditionalFormatting>
  <conditionalFormatting sqref="B704:B707 B681 B690:B693 B695">
    <cfRule type="duplicateValues" dxfId="174" priority="185"/>
  </conditionalFormatting>
  <conditionalFormatting sqref="C676:C679">
    <cfRule type="duplicateValues" dxfId="173" priority="172"/>
  </conditionalFormatting>
  <conditionalFormatting sqref="C668">
    <cfRule type="duplicateValues" dxfId="172" priority="170"/>
  </conditionalFormatting>
  <conditionalFormatting sqref="C669">
    <cfRule type="duplicateValues" dxfId="171" priority="171"/>
  </conditionalFormatting>
  <conditionalFormatting sqref="C670">
    <cfRule type="duplicateValues" dxfId="170" priority="169"/>
  </conditionalFormatting>
  <conditionalFormatting sqref="C671">
    <cfRule type="duplicateValues" dxfId="169" priority="168"/>
  </conditionalFormatting>
  <conditionalFormatting sqref="C673">
    <cfRule type="duplicateValues" dxfId="168" priority="167"/>
  </conditionalFormatting>
  <conditionalFormatting sqref="C674">
    <cfRule type="duplicateValues" dxfId="167" priority="166"/>
  </conditionalFormatting>
  <conditionalFormatting sqref="C675">
    <cfRule type="duplicateValues" dxfId="166" priority="165"/>
  </conditionalFormatting>
  <conditionalFormatting sqref="C682">
    <cfRule type="duplicateValues" dxfId="165" priority="146"/>
  </conditionalFormatting>
  <conditionalFormatting sqref="C684">
    <cfRule type="duplicateValues" dxfId="164" priority="164"/>
  </conditionalFormatting>
  <conditionalFormatting sqref="C685">
    <cfRule type="duplicateValues" dxfId="163" priority="163"/>
  </conditionalFormatting>
  <conditionalFormatting sqref="C687">
    <cfRule type="duplicateValues" dxfId="162" priority="162"/>
  </conditionalFormatting>
  <conditionalFormatting sqref="C688">
    <cfRule type="duplicateValues" dxfId="161" priority="161"/>
  </conditionalFormatting>
  <conditionalFormatting sqref="C689">
    <cfRule type="duplicateValues" dxfId="160" priority="160"/>
  </conditionalFormatting>
  <conditionalFormatting sqref="C683">
    <cfRule type="duplicateValues" dxfId="159" priority="159"/>
  </conditionalFormatting>
  <conditionalFormatting sqref="C690:C693 C681">
    <cfRule type="duplicateValues" dxfId="158" priority="173"/>
  </conditionalFormatting>
  <conditionalFormatting sqref="C698">
    <cfRule type="duplicateValues" dxfId="157" priority="155"/>
  </conditionalFormatting>
  <conditionalFormatting sqref="C699">
    <cfRule type="duplicateValues" dxfId="156" priority="154"/>
  </conditionalFormatting>
  <conditionalFormatting sqref="C701">
    <cfRule type="duplicateValues" dxfId="155" priority="153"/>
  </conditionalFormatting>
  <conditionalFormatting sqref="C702">
    <cfRule type="duplicateValues" dxfId="154" priority="152"/>
  </conditionalFormatting>
  <conditionalFormatting sqref="C703">
    <cfRule type="duplicateValues" dxfId="153" priority="151"/>
  </conditionalFormatting>
  <conditionalFormatting sqref="C697">
    <cfRule type="duplicateValues" dxfId="152" priority="150"/>
  </conditionalFormatting>
  <conditionalFormatting sqref="C704:C707 C695">
    <cfRule type="duplicateValues" dxfId="151" priority="174"/>
  </conditionalFormatting>
  <conditionalFormatting sqref="C704:C707 C681 C690:C693 C695">
    <cfRule type="duplicateValues" dxfId="150" priority="175"/>
  </conditionalFormatting>
  <conditionalFormatting sqref="C672">
    <cfRule type="duplicateValues" dxfId="149" priority="148"/>
  </conditionalFormatting>
  <conditionalFormatting sqref="C680">
    <cfRule type="duplicateValues" dxfId="148" priority="147"/>
  </conditionalFormatting>
  <conditionalFormatting sqref="C686">
    <cfRule type="duplicateValues" dxfId="147" priority="145"/>
  </conditionalFormatting>
  <conditionalFormatting sqref="C694">
    <cfRule type="duplicateValues" dxfId="146" priority="144"/>
  </conditionalFormatting>
  <conditionalFormatting sqref="C696">
    <cfRule type="duplicateValues" dxfId="145" priority="143"/>
  </conditionalFormatting>
  <conditionalFormatting sqref="C700">
    <cfRule type="duplicateValues" dxfId="144" priority="142"/>
  </conditionalFormatting>
  <conditionalFormatting sqref="B743:B746">
    <cfRule type="duplicateValues" dxfId="143" priority="138"/>
  </conditionalFormatting>
  <conditionalFormatting sqref="B737:B738">
    <cfRule type="duplicateValues" dxfId="142" priority="139"/>
  </conditionalFormatting>
  <conditionalFormatting sqref="B740:B742">
    <cfRule type="duplicateValues" dxfId="141" priority="140"/>
  </conditionalFormatting>
  <conditionalFormatting sqref="B736">
    <cfRule type="duplicateValues" dxfId="140" priority="141"/>
  </conditionalFormatting>
  <conditionalFormatting sqref="C743:C746">
    <cfRule type="duplicateValues" dxfId="139" priority="137"/>
  </conditionalFormatting>
  <conditionalFormatting sqref="C737">
    <cfRule type="duplicateValues" dxfId="138" priority="136"/>
  </conditionalFormatting>
  <conditionalFormatting sqref="C738">
    <cfRule type="duplicateValues" dxfId="137" priority="135"/>
  </conditionalFormatting>
  <conditionalFormatting sqref="C740">
    <cfRule type="duplicateValues" dxfId="136" priority="134"/>
  </conditionalFormatting>
  <conditionalFormatting sqref="C741">
    <cfRule type="duplicateValues" dxfId="135" priority="133"/>
  </conditionalFormatting>
  <conditionalFormatting sqref="C742">
    <cfRule type="duplicateValues" dxfId="134" priority="132"/>
  </conditionalFormatting>
  <conditionalFormatting sqref="C736">
    <cfRule type="duplicateValues" dxfId="133" priority="131"/>
  </conditionalFormatting>
  <conditionalFormatting sqref="C735">
    <cfRule type="duplicateValues" dxfId="132" priority="130"/>
  </conditionalFormatting>
  <conditionalFormatting sqref="C739">
    <cfRule type="duplicateValues" dxfId="131" priority="129"/>
  </conditionalFormatting>
  <conditionalFormatting sqref="B757:B760">
    <cfRule type="duplicateValues" dxfId="130" priority="125"/>
  </conditionalFormatting>
  <conditionalFormatting sqref="B751:B752">
    <cfRule type="duplicateValues" dxfId="129" priority="126"/>
  </conditionalFormatting>
  <conditionalFormatting sqref="B754:B756">
    <cfRule type="duplicateValues" dxfId="128" priority="127"/>
  </conditionalFormatting>
  <conditionalFormatting sqref="B750">
    <cfRule type="duplicateValues" dxfId="127" priority="128"/>
  </conditionalFormatting>
  <conditionalFormatting sqref="C757:C760">
    <cfRule type="duplicateValues" dxfId="126" priority="124"/>
  </conditionalFormatting>
  <conditionalFormatting sqref="C751">
    <cfRule type="duplicateValues" dxfId="125" priority="123"/>
  </conditionalFormatting>
  <conditionalFormatting sqref="C752">
    <cfRule type="duplicateValues" dxfId="124" priority="122"/>
  </conditionalFormatting>
  <conditionalFormatting sqref="C754">
    <cfRule type="duplicateValues" dxfId="123" priority="121"/>
  </conditionalFormatting>
  <conditionalFormatting sqref="C755">
    <cfRule type="duplicateValues" dxfId="122" priority="120"/>
  </conditionalFormatting>
  <conditionalFormatting sqref="C756">
    <cfRule type="duplicateValues" dxfId="121" priority="119"/>
  </conditionalFormatting>
  <conditionalFormatting sqref="C750">
    <cfRule type="duplicateValues" dxfId="120" priority="118"/>
  </conditionalFormatting>
  <conditionalFormatting sqref="C749">
    <cfRule type="duplicateValues" dxfId="119" priority="117"/>
  </conditionalFormatting>
  <conditionalFormatting sqref="C753">
    <cfRule type="duplicateValues" dxfId="118" priority="116"/>
  </conditionalFormatting>
  <conditionalFormatting sqref="C776:C782">
    <cfRule type="duplicateValues" dxfId="117" priority="115"/>
  </conditionalFormatting>
  <conditionalFormatting sqref="B797:B800">
    <cfRule type="duplicateValues" dxfId="116" priority="107"/>
  </conditionalFormatting>
  <conditionalFormatting sqref="B791:B792">
    <cfRule type="duplicateValues" dxfId="115" priority="108"/>
  </conditionalFormatting>
  <conditionalFormatting sqref="B794:B796">
    <cfRule type="duplicateValues" dxfId="114" priority="109"/>
  </conditionalFormatting>
  <conditionalFormatting sqref="B790">
    <cfRule type="duplicateValues" dxfId="113" priority="110"/>
  </conditionalFormatting>
  <conditionalFormatting sqref="B805:B806">
    <cfRule type="duplicateValues" dxfId="112" priority="111"/>
  </conditionalFormatting>
  <conditionalFormatting sqref="B808:B810">
    <cfRule type="duplicateValues" dxfId="111" priority="112"/>
  </conditionalFormatting>
  <conditionalFormatting sqref="B804">
    <cfRule type="duplicateValues" dxfId="110" priority="113"/>
  </conditionalFormatting>
  <conditionalFormatting sqref="B811:B814 B802">
    <cfRule type="duplicateValues" dxfId="109" priority="114"/>
  </conditionalFormatting>
  <conditionalFormatting sqref="C797:C800">
    <cfRule type="duplicateValues" dxfId="108" priority="105"/>
  </conditionalFormatting>
  <conditionalFormatting sqref="C791">
    <cfRule type="duplicateValues" dxfId="107" priority="104"/>
  </conditionalFormatting>
  <conditionalFormatting sqref="C792">
    <cfRule type="duplicateValues" dxfId="106" priority="103"/>
  </conditionalFormatting>
  <conditionalFormatting sqref="C794">
    <cfRule type="duplicateValues" dxfId="105" priority="102"/>
  </conditionalFormatting>
  <conditionalFormatting sqref="C795">
    <cfRule type="duplicateValues" dxfId="104" priority="101"/>
  </conditionalFormatting>
  <conditionalFormatting sqref="C796">
    <cfRule type="duplicateValues" dxfId="103" priority="100"/>
  </conditionalFormatting>
  <conditionalFormatting sqref="C790">
    <cfRule type="duplicateValues" dxfId="102" priority="99"/>
  </conditionalFormatting>
  <conditionalFormatting sqref="C805">
    <cfRule type="duplicateValues" dxfId="101" priority="98"/>
  </conditionalFormatting>
  <conditionalFormatting sqref="C806">
    <cfRule type="duplicateValues" dxfId="100" priority="97"/>
  </conditionalFormatting>
  <conditionalFormatting sqref="C808">
    <cfRule type="duplicateValues" dxfId="99" priority="96"/>
  </conditionalFormatting>
  <conditionalFormatting sqref="C809">
    <cfRule type="duplicateValues" dxfId="98" priority="95"/>
  </conditionalFormatting>
  <conditionalFormatting sqref="C810">
    <cfRule type="duplicateValues" dxfId="97" priority="94"/>
  </conditionalFormatting>
  <conditionalFormatting sqref="C804">
    <cfRule type="duplicateValues" dxfId="96" priority="93"/>
  </conditionalFormatting>
  <conditionalFormatting sqref="C811:C814 C802">
    <cfRule type="duplicateValues" dxfId="95" priority="106"/>
  </conditionalFormatting>
  <conditionalFormatting sqref="B787">
    <cfRule type="duplicateValues" dxfId="94" priority="92"/>
  </conditionalFormatting>
  <conditionalFormatting sqref="C787">
    <cfRule type="duplicateValues" dxfId="93" priority="91"/>
  </conditionalFormatting>
  <conditionalFormatting sqref="B789">
    <cfRule type="duplicateValues" dxfId="92" priority="90"/>
  </conditionalFormatting>
  <conditionalFormatting sqref="C789">
    <cfRule type="duplicateValues" dxfId="91" priority="89"/>
  </conditionalFormatting>
  <conditionalFormatting sqref="B793">
    <cfRule type="duplicateValues" dxfId="90" priority="88"/>
  </conditionalFormatting>
  <conditionalFormatting sqref="C793">
    <cfRule type="duplicateValues" dxfId="89" priority="87"/>
  </conditionalFormatting>
  <conditionalFormatting sqref="B801">
    <cfRule type="duplicateValues" dxfId="88" priority="86"/>
  </conditionalFormatting>
  <conditionalFormatting sqref="C801">
    <cfRule type="duplicateValues" dxfId="87" priority="85"/>
  </conditionalFormatting>
  <conditionalFormatting sqref="B803">
    <cfRule type="duplicateValues" dxfId="86" priority="84"/>
  </conditionalFormatting>
  <conditionalFormatting sqref="C803">
    <cfRule type="duplicateValues" dxfId="85" priority="83"/>
  </conditionalFormatting>
  <conditionalFormatting sqref="B807">
    <cfRule type="duplicateValues" dxfId="84" priority="82"/>
  </conditionalFormatting>
  <conditionalFormatting sqref="C807">
    <cfRule type="duplicateValues" dxfId="83" priority="81"/>
  </conditionalFormatting>
  <conditionalFormatting sqref="B816">
    <cfRule type="duplicateValues" dxfId="82" priority="80"/>
  </conditionalFormatting>
  <conditionalFormatting sqref="C816">
    <cfRule type="duplicateValues" dxfId="81" priority="79"/>
  </conditionalFormatting>
  <conditionalFormatting sqref="B826:B829">
    <cfRule type="duplicateValues" dxfId="80" priority="71"/>
  </conditionalFormatting>
  <conditionalFormatting sqref="B820:B821">
    <cfRule type="duplicateValues" dxfId="79" priority="72"/>
  </conditionalFormatting>
  <conditionalFormatting sqref="B823:B825">
    <cfRule type="duplicateValues" dxfId="78" priority="73"/>
  </conditionalFormatting>
  <conditionalFormatting sqref="B819">
    <cfRule type="duplicateValues" dxfId="77" priority="74"/>
  </conditionalFormatting>
  <conditionalFormatting sqref="B834:B835">
    <cfRule type="duplicateValues" dxfId="76" priority="75"/>
  </conditionalFormatting>
  <conditionalFormatting sqref="B837:B839">
    <cfRule type="duplicateValues" dxfId="75" priority="76"/>
  </conditionalFormatting>
  <conditionalFormatting sqref="B833">
    <cfRule type="duplicateValues" dxfId="74" priority="77"/>
  </conditionalFormatting>
  <conditionalFormatting sqref="B840:B843 B831">
    <cfRule type="duplicateValues" dxfId="73" priority="78"/>
  </conditionalFormatting>
  <conditionalFormatting sqref="C826:C829">
    <cfRule type="duplicateValues" dxfId="72" priority="69"/>
  </conditionalFormatting>
  <conditionalFormatting sqref="C820">
    <cfRule type="duplicateValues" dxfId="71" priority="68"/>
  </conditionalFormatting>
  <conditionalFormatting sqref="C821">
    <cfRule type="duplicateValues" dxfId="70" priority="67"/>
  </conditionalFormatting>
  <conditionalFormatting sqref="C823">
    <cfRule type="duplicateValues" dxfId="69" priority="66"/>
  </conditionalFormatting>
  <conditionalFormatting sqref="C824">
    <cfRule type="duplicateValues" dxfId="68" priority="65"/>
  </conditionalFormatting>
  <conditionalFormatting sqref="C825">
    <cfRule type="duplicateValues" dxfId="67" priority="64"/>
  </conditionalFormatting>
  <conditionalFormatting sqref="C819">
    <cfRule type="duplicateValues" dxfId="66" priority="63"/>
  </conditionalFormatting>
  <conditionalFormatting sqref="C834">
    <cfRule type="duplicateValues" dxfId="65" priority="62"/>
  </conditionalFormatting>
  <conditionalFormatting sqref="C835">
    <cfRule type="duplicateValues" dxfId="64" priority="61"/>
  </conditionalFormatting>
  <conditionalFormatting sqref="C837">
    <cfRule type="duplicateValues" dxfId="63" priority="60"/>
  </conditionalFormatting>
  <conditionalFormatting sqref="C838">
    <cfRule type="duplicateValues" dxfId="62" priority="59"/>
  </conditionalFormatting>
  <conditionalFormatting sqref="C839">
    <cfRule type="duplicateValues" dxfId="61" priority="58"/>
  </conditionalFormatting>
  <conditionalFormatting sqref="C833">
    <cfRule type="duplicateValues" dxfId="60" priority="57"/>
  </conditionalFormatting>
  <conditionalFormatting sqref="C830">
    <cfRule type="duplicateValues" dxfId="59" priority="51"/>
  </conditionalFormatting>
  <conditionalFormatting sqref="C840:C843 C831">
    <cfRule type="duplicateValues" dxfId="58" priority="70"/>
  </conditionalFormatting>
  <conditionalFormatting sqref="B818">
    <cfRule type="duplicateValues" dxfId="57" priority="56"/>
  </conditionalFormatting>
  <conditionalFormatting sqref="C818">
    <cfRule type="duplicateValues" dxfId="56" priority="55"/>
  </conditionalFormatting>
  <conditionalFormatting sqref="B822">
    <cfRule type="duplicateValues" dxfId="55" priority="54"/>
  </conditionalFormatting>
  <conditionalFormatting sqref="C822">
    <cfRule type="duplicateValues" dxfId="54" priority="53"/>
  </conditionalFormatting>
  <conditionalFormatting sqref="B830">
    <cfRule type="duplicateValues" dxfId="53" priority="52"/>
  </conditionalFormatting>
  <conditionalFormatting sqref="B832">
    <cfRule type="duplicateValues" dxfId="52" priority="50"/>
  </conditionalFormatting>
  <conditionalFormatting sqref="C832">
    <cfRule type="duplicateValues" dxfId="51" priority="49"/>
  </conditionalFormatting>
  <conditionalFormatting sqref="B836">
    <cfRule type="duplicateValues" dxfId="50" priority="48"/>
  </conditionalFormatting>
  <conditionalFormatting sqref="C836">
    <cfRule type="duplicateValues" dxfId="49" priority="47"/>
  </conditionalFormatting>
  <conditionalFormatting sqref="B850:B856">
    <cfRule type="duplicateValues" dxfId="48" priority="46"/>
  </conditionalFormatting>
  <conditionalFormatting sqref="C850:C856">
    <cfRule type="duplicateValues" dxfId="47" priority="45"/>
  </conditionalFormatting>
  <conditionalFormatting sqref="B859:B865">
    <cfRule type="duplicateValues" dxfId="46" priority="44"/>
  </conditionalFormatting>
  <conditionalFormatting sqref="C859:C865">
    <cfRule type="duplicateValues" dxfId="45" priority="43"/>
  </conditionalFormatting>
  <conditionalFormatting sqref="B879:B882">
    <cfRule type="duplicateValues" dxfId="44" priority="39"/>
  </conditionalFormatting>
  <conditionalFormatting sqref="B873:B874">
    <cfRule type="duplicateValues" dxfId="43" priority="40"/>
  </conditionalFormatting>
  <conditionalFormatting sqref="B876:B878">
    <cfRule type="duplicateValues" dxfId="42" priority="41"/>
  </conditionalFormatting>
  <conditionalFormatting sqref="B872">
    <cfRule type="duplicateValues" dxfId="41" priority="42"/>
  </conditionalFormatting>
  <conditionalFormatting sqref="C879:C882">
    <cfRule type="duplicateValues" dxfId="40" priority="38"/>
  </conditionalFormatting>
  <conditionalFormatting sqref="C873">
    <cfRule type="duplicateValues" dxfId="39" priority="37"/>
  </conditionalFormatting>
  <conditionalFormatting sqref="C874">
    <cfRule type="duplicateValues" dxfId="38" priority="36"/>
  </conditionalFormatting>
  <conditionalFormatting sqref="C876">
    <cfRule type="duplicateValues" dxfId="37" priority="35"/>
  </conditionalFormatting>
  <conditionalFormatting sqref="C877">
    <cfRule type="duplicateValues" dxfId="36" priority="34"/>
  </conditionalFormatting>
  <conditionalFormatting sqref="C878">
    <cfRule type="duplicateValues" dxfId="35" priority="33"/>
  </conditionalFormatting>
  <conditionalFormatting sqref="C872">
    <cfRule type="duplicateValues" dxfId="34" priority="32"/>
  </conditionalFormatting>
  <conditionalFormatting sqref="B871">
    <cfRule type="duplicateValues" dxfId="33" priority="31"/>
  </conditionalFormatting>
  <conditionalFormatting sqref="C871">
    <cfRule type="duplicateValues" dxfId="32" priority="30"/>
  </conditionalFormatting>
  <conditionalFormatting sqref="B875">
    <cfRule type="duplicateValues" dxfId="31" priority="29"/>
  </conditionalFormatting>
  <conditionalFormatting sqref="C875">
    <cfRule type="duplicateValues" dxfId="30" priority="28"/>
  </conditionalFormatting>
  <conditionalFormatting sqref="B893:B896">
    <cfRule type="duplicateValues" dxfId="29" priority="24"/>
  </conditionalFormatting>
  <conditionalFormatting sqref="B887:B888">
    <cfRule type="duplicateValues" dxfId="28" priority="25"/>
  </conditionalFormatting>
  <conditionalFormatting sqref="B890:B892">
    <cfRule type="duplicateValues" dxfId="27" priority="26"/>
  </conditionalFormatting>
  <conditionalFormatting sqref="B886">
    <cfRule type="duplicateValues" dxfId="26" priority="27"/>
  </conditionalFormatting>
  <conditionalFormatting sqref="C893:C896">
    <cfRule type="duplicateValues" dxfId="25" priority="23"/>
  </conditionalFormatting>
  <conditionalFormatting sqref="C887">
    <cfRule type="duplicateValues" dxfId="24" priority="22"/>
  </conditionalFormatting>
  <conditionalFormatting sqref="C888">
    <cfRule type="duplicateValues" dxfId="23" priority="21"/>
  </conditionalFormatting>
  <conditionalFormatting sqref="C890">
    <cfRule type="duplicateValues" dxfId="22" priority="20"/>
  </conditionalFormatting>
  <conditionalFormatting sqref="C891">
    <cfRule type="duplicateValues" dxfId="21" priority="19"/>
  </conditionalFormatting>
  <conditionalFormatting sqref="C892">
    <cfRule type="duplicateValues" dxfId="20" priority="18"/>
  </conditionalFormatting>
  <conditionalFormatting sqref="C886">
    <cfRule type="duplicateValues" dxfId="19" priority="17"/>
  </conditionalFormatting>
  <conditionalFormatting sqref="B885">
    <cfRule type="duplicateValues" dxfId="18" priority="16"/>
  </conditionalFormatting>
  <conditionalFormatting sqref="C885">
    <cfRule type="duplicateValues" dxfId="17" priority="15"/>
  </conditionalFormatting>
  <conditionalFormatting sqref="B889">
    <cfRule type="duplicateValues" dxfId="16" priority="14"/>
  </conditionalFormatting>
  <conditionalFormatting sqref="C889">
    <cfRule type="duplicateValues" dxfId="15" priority="13"/>
  </conditionalFormatting>
  <conditionalFormatting sqref="B1124:B1196 B2:B282 B284:B1105 B1107:B1119 B1198:B1048576">
    <cfRule type="duplicateValues" dxfId="14" priority="7"/>
  </conditionalFormatting>
  <conditionalFormatting sqref="B283">
    <cfRule type="duplicateValues" dxfId="13" priority="6"/>
  </conditionalFormatting>
  <conditionalFormatting sqref="C1106">
    <cfRule type="duplicateValues" dxfId="12" priority="4"/>
  </conditionalFormatting>
  <conditionalFormatting sqref="B1106">
    <cfRule type="duplicateValues" dxfId="11" priority="5"/>
  </conditionalFormatting>
  <conditionalFormatting sqref="B1120">
    <cfRule type="duplicateValues" dxfId="10" priority="3"/>
  </conditionalFormatting>
  <conditionalFormatting sqref="C1120">
    <cfRule type="duplicateValues" dxfId="9" priority="2"/>
  </conditionalFormatting>
  <conditionalFormatting sqref="B1197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71"/>
  <sheetViews>
    <sheetView topLeftCell="A388" workbookViewId="0">
      <selection activeCell="H7" sqref="H7"/>
    </sheetView>
  </sheetViews>
  <sheetFormatPr defaultRowHeight="12.75"/>
  <cols>
    <col min="1" max="1" width="5" style="258" customWidth="1"/>
    <col min="2" max="2" width="34.42578125" style="258" customWidth="1"/>
    <col min="3" max="3" width="48.28515625" customWidth="1"/>
    <col min="4" max="4" width="8.140625" customWidth="1"/>
    <col min="5" max="5" width="17.28515625" style="255" customWidth="1"/>
    <col min="6" max="7" width="18.7109375" style="255" customWidth="1"/>
    <col min="8" max="8" width="17.28515625" style="255" customWidth="1"/>
  </cols>
  <sheetData>
    <row r="1" spans="1:9" ht="54" customHeight="1" thickBot="1">
      <c r="A1" s="254" t="s">
        <v>120</v>
      </c>
      <c r="B1" s="359" t="s">
        <v>2236</v>
      </c>
      <c r="C1" s="359" t="s">
        <v>121</v>
      </c>
      <c r="D1" s="359" t="s">
        <v>1939</v>
      </c>
      <c r="E1" s="414" t="s">
        <v>3635</v>
      </c>
      <c r="F1" s="360" t="s">
        <v>3636</v>
      </c>
      <c r="G1" s="360" t="s">
        <v>3637</v>
      </c>
      <c r="H1" s="414" t="s">
        <v>3641</v>
      </c>
    </row>
    <row r="2" spans="1:9">
      <c r="A2" s="376" t="s">
        <v>1966</v>
      </c>
      <c r="B2" s="377" t="s">
        <v>1967</v>
      </c>
      <c r="C2" s="378" t="s">
        <v>1968</v>
      </c>
      <c r="D2" s="379"/>
      <c r="E2" s="380"/>
      <c r="F2" s="380"/>
      <c r="G2" s="380"/>
      <c r="H2" s="380"/>
    </row>
    <row r="3" spans="1:9">
      <c r="A3" s="361" t="s">
        <v>1969</v>
      </c>
      <c r="B3" s="362" t="s">
        <v>1236</v>
      </c>
      <c r="C3" s="361" t="s">
        <v>1970</v>
      </c>
      <c r="D3" s="363"/>
      <c r="E3" s="373"/>
      <c r="F3" s="373"/>
      <c r="G3" s="373"/>
      <c r="H3" s="373"/>
    </row>
    <row r="4" spans="1:9" ht="25.5">
      <c r="A4" s="361" t="s">
        <v>1971</v>
      </c>
      <c r="B4" s="362" t="s">
        <v>1238</v>
      </c>
      <c r="C4" s="361" t="s">
        <v>1972</v>
      </c>
      <c r="D4" s="363"/>
      <c r="E4" s="373"/>
      <c r="F4" s="373"/>
      <c r="G4" s="373"/>
      <c r="H4" s="373"/>
    </row>
    <row r="5" spans="1:9" ht="25.5">
      <c r="A5" s="361" t="s">
        <v>1973</v>
      </c>
      <c r="B5" s="362" t="s">
        <v>122</v>
      </c>
      <c r="C5" s="361" t="s">
        <v>1974</v>
      </c>
      <c r="D5" s="363"/>
      <c r="E5" s="373"/>
      <c r="F5" s="373"/>
      <c r="G5" s="373"/>
      <c r="H5" s="373"/>
      <c r="I5" s="239"/>
    </row>
    <row r="6" spans="1:9">
      <c r="A6" s="361" t="s">
        <v>1975</v>
      </c>
      <c r="B6" s="362" t="s">
        <v>123</v>
      </c>
      <c r="C6" s="361" t="s">
        <v>1241</v>
      </c>
      <c r="D6" s="363"/>
      <c r="E6" s="373"/>
      <c r="F6" s="373"/>
      <c r="G6" s="373"/>
      <c r="H6" s="373"/>
      <c r="I6" s="239"/>
    </row>
    <row r="7" spans="1:9">
      <c r="A7" s="364">
        <v>7</v>
      </c>
      <c r="B7" s="365" t="s">
        <v>1976</v>
      </c>
      <c r="C7" s="366" t="s">
        <v>1824</v>
      </c>
      <c r="D7" s="367"/>
      <c r="E7" s="374">
        <v>6236453.4399999995</v>
      </c>
      <c r="F7" s="374"/>
      <c r="G7" s="374"/>
      <c r="H7" s="374">
        <f>18472651.47+1957200</f>
        <v>20429851.469999999</v>
      </c>
      <c r="I7" s="239"/>
    </row>
    <row r="8" spans="1:9" ht="25.5">
      <c r="A8" s="361" t="s">
        <v>1975</v>
      </c>
      <c r="B8" s="362" t="s">
        <v>125</v>
      </c>
      <c r="C8" s="361" t="s">
        <v>1242</v>
      </c>
      <c r="D8" s="363"/>
      <c r="E8" s="373"/>
      <c r="F8" s="373"/>
      <c r="G8" s="373"/>
      <c r="H8" s="373"/>
      <c r="I8" s="239"/>
    </row>
    <row r="9" spans="1:9">
      <c r="A9" s="364">
        <v>7</v>
      </c>
      <c r="B9" s="365" t="s">
        <v>1977</v>
      </c>
      <c r="C9" s="366" t="s">
        <v>124</v>
      </c>
      <c r="D9" s="367"/>
      <c r="E9" s="374">
        <v>17386129.09</v>
      </c>
      <c r="F9" s="374"/>
      <c r="G9" s="374"/>
      <c r="H9" s="374">
        <v>24416579</v>
      </c>
      <c r="I9" s="239"/>
    </row>
    <row r="10" spans="1:9">
      <c r="A10" s="361" t="s">
        <v>1975</v>
      </c>
      <c r="B10" s="362" t="s">
        <v>126</v>
      </c>
      <c r="C10" s="361" t="s">
        <v>1243</v>
      </c>
      <c r="D10" s="363"/>
      <c r="E10" s="373"/>
      <c r="F10" s="373"/>
      <c r="G10" s="373"/>
      <c r="H10" s="373"/>
      <c r="I10" s="239"/>
    </row>
    <row r="11" spans="1:9">
      <c r="A11" s="361" t="s">
        <v>1978</v>
      </c>
      <c r="B11" s="362" t="s">
        <v>128</v>
      </c>
      <c r="C11" s="361" t="s">
        <v>1979</v>
      </c>
      <c r="D11" s="363"/>
      <c r="E11" s="373"/>
      <c r="F11" s="373"/>
      <c r="G11" s="373"/>
      <c r="H11" s="373"/>
      <c r="I11" s="239"/>
    </row>
    <row r="12" spans="1:9">
      <c r="A12" s="364">
        <v>8</v>
      </c>
      <c r="B12" s="365" t="s">
        <v>1980</v>
      </c>
      <c r="C12" s="366" t="s">
        <v>127</v>
      </c>
      <c r="D12" s="367"/>
      <c r="E12" s="374">
        <v>0</v>
      </c>
      <c r="F12" s="374"/>
      <c r="G12" s="374"/>
      <c r="H12" s="374">
        <v>0</v>
      </c>
      <c r="I12" s="239"/>
    </row>
    <row r="13" spans="1:9">
      <c r="A13" s="361" t="s">
        <v>1978</v>
      </c>
      <c r="B13" s="362" t="s">
        <v>130</v>
      </c>
      <c r="C13" s="361" t="s">
        <v>1245</v>
      </c>
      <c r="D13" s="363"/>
      <c r="E13" s="373"/>
      <c r="F13" s="373"/>
      <c r="G13" s="373"/>
      <c r="H13" s="373"/>
      <c r="I13" s="239"/>
    </row>
    <row r="14" spans="1:9">
      <c r="A14" s="364">
        <v>8</v>
      </c>
      <c r="B14" s="365" t="s">
        <v>1981</v>
      </c>
      <c r="C14" s="366" t="s">
        <v>129</v>
      </c>
      <c r="D14" s="367"/>
      <c r="E14" s="374">
        <v>16541200</v>
      </c>
      <c r="F14" s="374"/>
      <c r="G14" s="374"/>
      <c r="H14" s="374">
        <v>2781000</v>
      </c>
      <c r="I14" s="239"/>
    </row>
    <row r="15" spans="1:9" ht="25.5">
      <c r="A15" s="361" t="s">
        <v>1975</v>
      </c>
      <c r="B15" s="362" t="s">
        <v>132</v>
      </c>
      <c r="C15" s="361" t="s">
        <v>1246</v>
      </c>
      <c r="D15" s="363"/>
      <c r="E15" s="373"/>
      <c r="F15" s="373"/>
      <c r="G15" s="373"/>
      <c r="H15" s="373"/>
      <c r="I15" s="239"/>
    </row>
    <row r="16" spans="1:9" ht="24">
      <c r="A16" s="364">
        <v>7</v>
      </c>
      <c r="B16" s="365" t="s">
        <v>1982</v>
      </c>
      <c r="C16" s="366" t="s">
        <v>131</v>
      </c>
      <c r="D16" s="367"/>
      <c r="E16" s="374">
        <v>0</v>
      </c>
      <c r="F16" s="374"/>
      <c r="G16" s="374"/>
      <c r="H16" s="374">
        <v>0</v>
      </c>
      <c r="I16" s="239"/>
    </row>
    <row r="17" spans="1:9" ht="25.5">
      <c r="A17" s="361" t="s">
        <v>1973</v>
      </c>
      <c r="B17" s="362" t="s">
        <v>133</v>
      </c>
      <c r="C17" s="361" t="s">
        <v>1983</v>
      </c>
      <c r="D17" s="363"/>
      <c r="E17" s="373"/>
      <c r="F17" s="373"/>
      <c r="G17" s="373"/>
      <c r="H17" s="373"/>
      <c r="I17" s="239"/>
    </row>
    <row r="18" spans="1:9">
      <c r="A18" s="364">
        <v>6</v>
      </c>
      <c r="B18" s="365" t="s">
        <v>1984</v>
      </c>
      <c r="C18" s="366" t="s">
        <v>134</v>
      </c>
      <c r="D18" s="367"/>
      <c r="E18" s="374">
        <v>0</v>
      </c>
      <c r="F18" s="374"/>
      <c r="G18" s="374"/>
      <c r="H18" s="374">
        <v>0</v>
      </c>
      <c r="I18" s="239"/>
    </row>
    <row r="19" spans="1:9">
      <c r="A19" s="361" t="s">
        <v>1971</v>
      </c>
      <c r="B19" s="362" t="s">
        <v>135</v>
      </c>
      <c r="C19" s="361" t="s">
        <v>1985</v>
      </c>
      <c r="D19" s="363"/>
      <c r="E19" s="373"/>
      <c r="F19" s="373"/>
      <c r="G19" s="373"/>
      <c r="H19" s="373"/>
      <c r="I19" s="239"/>
    </row>
    <row r="20" spans="1:9">
      <c r="A20" s="361" t="s">
        <v>1973</v>
      </c>
      <c r="B20" s="362" t="s">
        <v>136</v>
      </c>
      <c r="C20" s="361" t="s">
        <v>1986</v>
      </c>
      <c r="D20" s="363"/>
      <c r="E20" s="373"/>
      <c r="F20" s="373"/>
      <c r="G20" s="373"/>
      <c r="H20" s="373"/>
      <c r="I20" s="239"/>
    </row>
    <row r="21" spans="1:9" ht="25.5">
      <c r="A21" s="361" t="s">
        <v>1975</v>
      </c>
      <c r="B21" s="362" t="s">
        <v>137</v>
      </c>
      <c r="C21" s="361" t="s">
        <v>1987</v>
      </c>
      <c r="D21" s="363"/>
      <c r="E21" s="373"/>
      <c r="F21" s="373"/>
      <c r="G21" s="373"/>
      <c r="H21" s="373"/>
      <c r="I21" s="239"/>
    </row>
    <row r="22" spans="1:9">
      <c r="A22" s="364">
        <v>7</v>
      </c>
      <c r="B22" s="365" t="s">
        <v>1988</v>
      </c>
      <c r="C22" s="366" t="s">
        <v>138</v>
      </c>
      <c r="D22" s="367"/>
      <c r="E22" s="374">
        <v>0</v>
      </c>
      <c r="F22" s="374"/>
      <c r="G22" s="374"/>
      <c r="H22" s="374">
        <v>0</v>
      </c>
      <c r="I22" s="239"/>
    </row>
    <row r="23" spans="1:9">
      <c r="A23" s="364">
        <v>7</v>
      </c>
      <c r="B23" s="365" t="s">
        <v>1989</v>
      </c>
      <c r="C23" s="366" t="s">
        <v>139</v>
      </c>
      <c r="D23" s="367"/>
      <c r="E23" s="374">
        <v>0</v>
      </c>
      <c r="F23" s="374"/>
      <c r="G23" s="374"/>
      <c r="H23" s="374">
        <v>0</v>
      </c>
      <c r="I23" s="239"/>
    </row>
    <row r="24" spans="1:9" ht="24">
      <c r="A24" s="364">
        <v>7</v>
      </c>
      <c r="B24" s="365" t="s">
        <v>1990</v>
      </c>
      <c r="C24" s="366" t="s">
        <v>140</v>
      </c>
      <c r="D24" s="367"/>
      <c r="E24" s="374">
        <v>0</v>
      </c>
      <c r="F24" s="374"/>
      <c r="G24" s="374"/>
      <c r="H24" s="374">
        <v>0</v>
      </c>
      <c r="I24" s="239"/>
    </row>
    <row r="25" spans="1:9" ht="24">
      <c r="A25" s="364">
        <v>7</v>
      </c>
      <c r="B25" s="365" t="s">
        <v>1991</v>
      </c>
      <c r="C25" s="366" t="s">
        <v>141</v>
      </c>
      <c r="D25" s="367"/>
      <c r="E25" s="374">
        <v>0</v>
      </c>
      <c r="F25" s="374"/>
      <c r="G25" s="374"/>
      <c r="H25" s="374">
        <v>48800</v>
      </c>
      <c r="I25" s="239"/>
    </row>
    <row r="26" spans="1:9" ht="24">
      <c r="A26" s="364">
        <v>7</v>
      </c>
      <c r="B26" s="365" t="s">
        <v>1992</v>
      </c>
      <c r="C26" s="366" t="s">
        <v>142</v>
      </c>
      <c r="D26" s="367"/>
      <c r="E26" s="374">
        <v>7227052.2599999998</v>
      </c>
      <c r="F26" s="374"/>
      <c r="G26" s="374"/>
      <c r="H26" s="374">
        <v>6891196.7299999995</v>
      </c>
      <c r="I26" s="239"/>
    </row>
    <row r="27" spans="1:9" ht="24">
      <c r="A27" s="364">
        <v>7</v>
      </c>
      <c r="B27" s="365" t="s">
        <v>1993</v>
      </c>
      <c r="C27" s="366" t="s">
        <v>143</v>
      </c>
      <c r="D27" s="367"/>
      <c r="E27" s="374">
        <v>0</v>
      </c>
      <c r="F27" s="374"/>
      <c r="G27" s="374"/>
      <c r="H27" s="374">
        <v>0</v>
      </c>
      <c r="I27" s="239"/>
    </row>
    <row r="28" spans="1:9" ht="38.25">
      <c r="A28" s="361" t="s">
        <v>1975</v>
      </c>
      <c r="B28" s="362" t="s">
        <v>144</v>
      </c>
      <c r="C28" s="361" t="s">
        <v>1994</v>
      </c>
      <c r="D28" s="363"/>
      <c r="E28" s="373"/>
      <c r="F28" s="373"/>
      <c r="G28" s="373"/>
      <c r="H28" s="373"/>
      <c r="I28" s="239"/>
    </row>
    <row r="29" spans="1:9" ht="24">
      <c r="A29" s="364">
        <v>7</v>
      </c>
      <c r="B29" s="365" t="s">
        <v>1995</v>
      </c>
      <c r="C29" s="366" t="s">
        <v>1964</v>
      </c>
      <c r="D29" s="367"/>
      <c r="E29" s="374">
        <v>0</v>
      </c>
      <c r="F29" s="374"/>
      <c r="G29" s="374"/>
      <c r="H29" s="374">
        <v>0</v>
      </c>
      <c r="I29" s="239"/>
    </row>
    <row r="30" spans="1:9" ht="38.25">
      <c r="A30" s="361" t="s">
        <v>1975</v>
      </c>
      <c r="B30" s="362" t="s">
        <v>145</v>
      </c>
      <c r="C30" s="361" t="s">
        <v>1996</v>
      </c>
      <c r="D30" s="363"/>
      <c r="E30" s="373"/>
      <c r="F30" s="373"/>
      <c r="G30" s="373"/>
      <c r="H30" s="373"/>
      <c r="I30" s="239"/>
    </row>
    <row r="31" spans="1:9" ht="36">
      <c r="A31" s="364">
        <v>7</v>
      </c>
      <c r="B31" s="365" t="s">
        <v>1997</v>
      </c>
      <c r="C31" s="366" t="s">
        <v>1965</v>
      </c>
      <c r="D31" s="367"/>
      <c r="E31" s="374">
        <v>0</v>
      </c>
      <c r="F31" s="374"/>
      <c r="G31" s="374"/>
      <c r="H31" s="374">
        <v>0</v>
      </c>
      <c r="I31" s="239"/>
    </row>
    <row r="32" spans="1:9" ht="25.5">
      <c r="A32" s="361" t="s">
        <v>1975</v>
      </c>
      <c r="B32" s="362" t="s">
        <v>147</v>
      </c>
      <c r="C32" s="361" t="s">
        <v>1998</v>
      </c>
      <c r="D32" s="363"/>
      <c r="E32" s="373"/>
      <c r="F32" s="373"/>
      <c r="G32" s="373"/>
      <c r="H32" s="373"/>
      <c r="I32" s="239"/>
    </row>
    <row r="33" spans="1:9">
      <c r="A33" s="364">
        <v>7</v>
      </c>
      <c r="B33" s="365" t="s">
        <v>1999</v>
      </c>
      <c r="C33" s="366" t="s">
        <v>146</v>
      </c>
      <c r="D33" s="367"/>
      <c r="E33" s="374">
        <v>0</v>
      </c>
      <c r="F33" s="374"/>
      <c r="G33" s="374"/>
      <c r="H33" s="374">
        <v>0</v>
      </c>
      <c r="I33" s="239"/>
    </row>
    <row r="34" spans="1:9" ht="25.5">
      <c r="A34" s="361" t="s">
        <v>1973</v>
      </c>
      <c r="B34" s="362" t="s">
        <v>148</v>
      </c>
      <c r="C34" s="361" t="s">
        <v>2000</v>
      </c>
      <c r="D34" s="363"/>
      <c r="E34" s="373"/>
      <c r="F34" s="373"/>
      <c r="G34" s="373"/>
      <c r="H34" s="373"/>
      <c r="I34" s="239"/>
    </row>
    <row r="35" spans="1:9" ht="25.5">
      <c r="A35" s="361" t="s">
        <v>1975</v>
      </c>
      <c r="B35" s="362" t="s">
        <v>150</v>
      </c>
      <c r="C35" s="361" t="s">
        <v>2001</v>
      </c>
      <c r="D35" s="363" t="s">
        <v>1253</v>
      </c>
      <c r="E35" s="373"/>
      <c r="F35" s="373"/>
      <c r="G35" s="373"/>
      <c r="H35" s="373"/>
      <c r="I35" s="239"/>
    </row>
    <row r="36" spans="1:9" ht="24">
      <c r="A36" s="364" t="s">
        <v>1978</v>
      </c>
      <c r="B36" s="365" t="s">
        <v>2002</v>
      </c>
      <c r="C36" s="366" t="s">
        <v>149</v>
      </c>
      <c r="D36" s="367" t="s">
        <v>1253</v>
      </c>
      <c r="E36" s="374">
        <v>0</v>
      </c>
      <c r="F36" s="374"/>
      <c r="G36" s="374"/>
      <c r="H36" s="374">
        <v>0</v>
      </c>
      <c r="I36" s="239"/>
    </row>
    <row r="37" spans="1:9" ht="25.5">
      <c r="A37" s="361" t="s">
        <v>1975</v>
      </c>
      <c r="B37" s="362" t="s">
        <v>152</v>
      </c>
      <c r="C37" s="361" t="s">
        <v>2003</v>
      </c>
      <c r="D37" s="363" t="s">
        <v>1253</v>
      </c>
      <c r="E37" s="373"/>
      <c r="F37" s="373"/>
      <c r="G37" s="373"/>
      <c r="H37" s="373"/>
      <c r="I37" s="239"/>
    </row>
    <row r="38" spans="1:9" ht="24">
      <c r="A38" s="364">
        <v>7</v>
      </c>
      <c r="B38" s="365" t="s">
        <v>2004</v>
      </c>
      <c r="C38" s="366" t="s">
        <v>151</v>
      </c>
      <c r="D38" s="367" t="s">
        <v>1253</v>
      </c>
      <c r="E38" s="374">
        <v>0</v>
      </c>
      <c r="F38" s="374"/>
      <c r="G38" s="374"/>
      <c r="H38" s="374">
        <v>0</v>
      </c>
      <c r="I38" s="239"/>
    </row>
    <row r="39" spans="1:9" ht="25.5">
      <c r="A39" s="361" t="s">
        <v>1973</v>
      </c>
      <c r="B39" s="362" t="s">
        <v>153</v>
      </c>
      <c r="C39" s="361" t="s">
        <v>2005</v>
      </c>
      <c r="D39" s="363"/>
      <c r="E39" s="373"/>
      <c r="F39" s="373"/>
      <c r="G39" s="373"/>
      <c r="H39" s="373"/>
      <c r="I39" s="239"/>
    </row>
    <row r="40" spans="1:9" ht="25.5">
      <c r="A40" s="361" t="s">
        <v>1975</v>
      </c>
      <c r="B40" s="362" t="s">
        <v>155</v>
      </c>
      <c r="C40" s="361" t="s">
        <v>1257</v>
      </c>
      <c r="D40" s="363"/>
      <c r="E40" s="373"/>
      <c r="F40" s="373"/>
      <c r="G40" s="373"/>
      <c r="H40" s="373"/>
      <c r="I40" s="239"/>
    </row>
    <row r="41" spans="1:9">
      <c r="A41" s="364">
        <v>7</v>
      </c>
      <c r="B41" s="368" t="s">
        <v>2006</v>
      </c>
      <c r="C41" s="366" t="s">
        <v>154</v>
      </c>
      <c r="D41" s="367"/>
      <c r="E41" s="374">
        <v>0</v>
      </c>
      <c r="F41" s="374"/>
      <c r="G41" s="374"/>
      <c r="H41" s="374">
        <v>459832.11</v>
      </c>
      <c r="I41" s="239"/>
    </row>
    <row r="42" spans="1:9" ht="25.5">
      <c r="A42" s="361" t="s">
        <v>1975</v>
      </c>
      <c r="B42" s="362" t="s">
        <v>156</v>
      </c>
      <c r="C42" s="361" t="s">
        <v>1258</v>
      </c>
      <c r="D42" s="363"/>
      <c r="E42" s="373"/>
      <c r="F42" s="373"/>
      <c r="G42" s="373"/>
      <c r="H42" s="373"/>
      <c r="I42" s="239"/>
    </row>
    <row r="43" spans="1:9">
      <c r="A43" s="364">
        <v>7</v>
      </c>
      <c r="B43" s="365" t="s">
        <v>2007</v>
      </c>
      <c r="C43" s="366" t="s">
        <v>157</v>
      </c>
      <c r="D43" s="367"/>
      <c r="E43" s="374">
        <v>0</v>
      </c>
      <c r="F43" s="374"/>
      <c r="G43" s="374"/>
      <c r="H43" s="374">
        <v>0</v>
      </c>
      <c r="I43" s="239"/>
    </row>
    <row r="44" spans="1:9">
      <c r="A44" s="364">
        <v>7</v>
      </c>
      <c r="B44" s="365" t="s">
        <v>2008</v>
      </c>
      <c r="C44" s="366" t="s">
        <v>158</v>
      </c>
      <c r="D44" s="367"/>
      <c r="E44" s="374">
        <v>0</v>
      </c>
      <c r="F44" s="374"/>
      <c r="G44" s="374"/>
      <c r="H44" s="374">
        <v>0</v>
      </c>
      <c r="I44" s="239"/>
    </row>
    <row r="45" spans="1:9" ht="24">
      <c r="A45" s="364">
        <v>7</v>
      </c>
      <c r="B45" s="365" t="s">
        <v>2009</v>
      </c>
      <c r="C45" s="366" t="s">
        <v>159</v>
      </c>
      <c r="D45" s="367"/>
      <c r="E45" s="374">
        <v>0</v>
      </c>
      <c r="F45" s="374"/>
      <c r="G45" s="374"/>
      <c r="H45" s="374">
        <v>0</v>
      </c>
      <c r="I45" s="239"/>
    </row>
    <row r="46" spans="1:9">
      <c r="A46" s="364">
        <v>7</v>
      </c>
      <c r="B46" s="365" t="s">
        <v>2010</v>
      </c>
      <c r="C46" s="366" t="s">
        <v>160</v>
      </c>
      <c r="D46" s="367"/>
      <c r="E46" s="374">
        <v>0</v>
      </c>
      <c r="F46" s="374"/>
      <c r="G46" s="374"/>
      <c r="H46" s="374">
        <v>0</v>
      </c>
      <c r="I46" s="239"/>
    </row>
    <row r="47" spans="1:9" ht="24">
      <c r="A47" s="364">
        <v>7</v>
      </c>
      <c r="B47" s="365" t="s">
        <v>2011</v>
      </c>
      <c r="C47" s="366" t="s">
        <v>161</v>
      </c>
      <c r="D47" s="367"/>
      <c r="E47" s="374">
        <v>0</v>
      </c>
      <c r="F47" s="374"/>
      <c r="G47" s="374"/>
      <c r="H47" s="374">
        <v>1383403.2</v>
      </c>
      <c r="I47" s="239"/>
    </row>
    <row r="48" spans="1:9" ht="24">
      <c r="A48" s="364">
        <v>7</v>
      </c>
      <c r="B48" s="365" t="s">
        <v>2012</v>
      </c>
      <c r="C48" s="366" t="s">
        <v>162</v>
      </c>
      <c r="D48" s="367"/>
      <c r="E48" s="374">
        <v>0</v>
      </c>
      <c r="F48" s="374"/>
      <c r="G48" s="374"/>
      <c r="H48" s="374">
        <v>0</v>
      </c>
      <c r="I48" s="239"/>
    </row>
    <row r="49" spans="1:9" ht="25.5">
      <c r="A49" s="361" t="s">
        <v>1975</v>
      </c>
      <c r="B49" s="362" t="s">
        <v>164</v>
      </c>
      <c r="C49" s="361" t="s">
        <v>1259</v>
      </c>
      <c r="D49" s="363"/>
      <c r="E49" s="373"/>
      <c r="F49" s="373"/>
      <c r="G49" s="373"/>
      <c r="H49" s="373"/>
      <c r="I49" s="239"/>
    </row>
    <row r="50" spans="1:9" ht="24">
      <c r="A50" s="364" t="s">
        <v>1978</v>
      </c>
      <c r="B50" s="365" t="s">
        <v>2013</v>
      </c>
      <c r="C50" s="366" t="s">
        <v>163</v>
      </c>
      <c r="D50" s="367"/>
      <c r="E50" s="374"/>
      <c r="F50" s="374"/>
      <c r="G50" s="374"/>
      <c r="H50" s="374"/>
      <c r="I50" s="239"/>
    </row>
    <row r="51" spans="1:9" ht="25.5">
      <c r="A51" s="361" t="s">
        <v>1975</v>
      </c>
      <c r="B51" s="362" t="s">
        <v>166</v>
      </c>
      <c r="C51" s="361" t="s">
        <v>1260</v>
      </c>
      <c r="D51" s="363"/>
      <c r="E51" s="373"/>
      <c r="F51" s="373"/>
      <c r="G51" s="373"/>
      <c r="H51" s="373"/>
      <c r="I51" s="239"/>
    </row>
    <row r="52" spans="1:9">
      <c r="A52" s="364">
        <v>7</v>
      </c>
      <c r="B52" s="365" t="s">
        <v>2014</v>
      </c>
      <c r="C52" s="366" t="s">
        <v>165</v>
      </c>
      <c r="D52" s="367"/>
      <c r="E52" s="374">
        <v>0</v>
      </c>
      <c r="F52" s="374"/>
      <c r="G52" s="374"/>
      <c r="H52" s="374">
        <v>0</v>
      </c>
      <c r="I52" s="239"/>
    </row>
    <row r="53" spans="1:9" ht="51">
      <c r="A53" s="361" t="s">
        <v>1975</v>
      </c>
      <c r="B53" s="362" t="s">
        <v>168</v>
      </c>
      <c r="C53" s="361" t="s">
        <v>2015</v>
      </c>
      <c r="D53" s="363"/>
      <c r="E53" s="373"/>
      <c r="F53" s="373"/>
      <c r="G53" s="373"/>
      <c r="H53" s="373"/>
      <c r="I53" s="239"/>
    </row>
    <row r="54" spans="1:9" ht="48">
      <c r="A54" s="364">
        <v>7</v>
      </c>
      <c r="B54" s="365" t="s">
        <v>2016</v>
      </c>
      <c r="C54" s="366" t="s">
        <v>167</v>
      </c>
      <c r="D54" s="367"/>
      <c r="E54" s="374">
        <v>0</v>
      </c>
      <c r="F54" s="374"/>
      <c r="G54" s="374"/>
      <c r="H54" s="374">
        <v>0</v>
      </c>
      <c r="I54" s="239"/>
    </row>
    <row r="55" spans="1:9">
      <c r="A55" s="361" t="s">
        <v>1971</v>
      </c>
      <c r="B55" s="362" t="s">
        <v>169</v>
      </c>
      <c r="C55" s="361" t="s">
        <v>2017</v>
      </c>
      <c r="D55" s="363"/>
      <c r="E55" s="373"/>
      <c r="F55" s="373"/>
      <c r="G55" s="373"/>
      <c r="H55" s="373"/>
      <c r="I55" s="239"/>
    </row>
    <row r="56" spans="1:9" ht="25.5">
      <c r="A56" s="361" t="s">
        <v>1973</v>
      </c>
      <c r="B56" s="362" t="s">
        <v>171</v>
      </c>
      <c r="C56" s="361" t="s">
        <v>2018</v>
      </c>
      <c r="D56" s="363"/>
      <c r="E56" s="373"/>
      <c r="F56" s="373"/>
      <c r="G56" s="373"/>
      <c r="H56" s="373"/>
      <c r="I56" s="239"/>
    </row>
    <row r="57" spans="1:9">
      <c r="A57" s="364">
        <v>6</v>
      </c>
      <c r="B57" s="365" t="s">
        <v>2019</v>
      </c>
      <c r="C57" s="366" t="s">
        <v>170</v>
      </c>
      <c r="D57" s="367"/>
      <c r="E57" s="374">
        <v>0</v>
      </c>
      <c r="F57" s="374"/>
      <c r="G57" s="374"/>
      <c r="H57" s="374">
        <v>0</v>
      </c>
      <c r="I57" s="239"/>
    </row>
    <row r="58" spans="1:9" ht="25.5">
      <c r="A58" s="361" t="s">
        <v>1973</v>
      </c>
      <c r="B58" s="362" t="s">
        <v>173</v>
      </c>
      <c r="C58" s="361" t="s">
        <v>2020</v>
      </c>
      <c r="D58" s="363"/>
      <c r="E58" s="373"/>
      <c r="F58" s="373"/>
      <c r="G58" s="373"/>
      <c r="H58" s="373"/>
      <c r="I58" s="239"/>
    </row>
    <row r="59" spans="1:9" ht="24">
      <c r="A59" s="364">
        <v>6</v>
      </c>
      <c r="B59" s="365" t="s">
        <v>2021</v>
      </c>
      <c r="C59" s="366" t="s">
        <v>172</v>
      </c>
      <c r="D59" s="367"/>
      <c r="E59" s="374">
        <v>0</v>
      </c>
      <c r="F59" s="374"/>
      <c r="G59" s="374"/>
      <c r="H59" s="374">
        <v>0</v>
      </c>
      <c r="I59" s="239"/>
    </row>
    <row r="60" spans="1:9" ht="25.5">
      <c r="A60" s="361" t="s">
        <v>1973</v>
      </c>
      <c r="B60" s="362" t="s">
        <v>174</v>
      </c>
      <c r="C60" s="361" t="s">
        <v>2022</v>
      </c>
      <c r="D60" s="363"/>
      <c r="E60" s="373"/>
      <c r="F60" s="373"/>
      <c r="G60" s="373"/>
      <c r="H60" s="373"/>
      <c r="I60" s="239"/>
    </row>
    <row r="61" spans="1:9">
      <c r="A61" s="364">
        <v>6</v>
      </c>
      <c r="B61" s="365" t="s">
        <v>2023</v>
      </c>
      <c r="C61" s="366" t="s">
        <v>175</v>
      </c>
      <c r="D61" s="367"/>
      <c r="E61" s="374">
        <v>0</v>
      </c>
      <c r="F61" s="374"/>
      <c r="G61" s="374"/>
      <c r="H61" s="374">
        <v>0</v>
      </c>
      <c r="I61" s="239"/>
    </row>
    <row r="62" spans="1:9">
      <c r="A62" s="364">
        <v>6</v>
      </c>
      <c r="B62" s="365" t="s">
        <v>2024</v>
      </c>
      <c r="C62" s="366" t="s">
        <v>176</v>
      </c>
      <c r="D62" s="367"/>
      <c r="E62" s="374">
        <v>0</v>
      </c>
      <c r="F62" s="374"/>
      <c r="G62" s="374"/>
      <c r="H62" s="374">
        <v>0</v>
      </c>
      <c r="I62" s="239"/>
    </row>
    <row r="63" spans="1:9">
      <c r="A63" s="361" t="s">
        <v>1973</v>
      </c>
      <c r="B63" s="362" t="s">
        <v>178</v>
      </c>
      <c r="C63" s="361" t="s">
        <v>2025</v>
      </c>
      <c r="D63" s="363"/>
      <c r="E63" s="373"/>
      <c r="F63" s="373"/>
      <c r="G63" s="373"/>
      <c r="H63" s="373"/>
      <c r="I63" s="239"/>
    </row>
    <row r="64" spans="1:9">
      <c r="A64" s="364" t="s">
        <v>1975</v>
      </c>
      <c r="B64" s="365" t="s">
        <v>2026</v>
      </c>
      <c r="C64" s="366" t="s">
        <v>177</v>
      </c>
      <c r="D64" s="367"/>
      <c r="E64" s="374">
        <v>0</v>
      </c>
      <c r="F64" s="374"/>
      <c r="G64" s="374"/>
      <c r="H64" s="374">
        <v>0</v>
      </c>
      <c r="I64" s="239"/>
    </row>
    <row r="65" spans="1:9">
      <c r="A65" s="361" t="s">
        <v>1971</v>
      </c>
      <c r="B65" s="362" t="s">
        <v>180</v>
      </c>
      <c r="C65" s="361" t="s">
        <v>2027</v>
      </c>
      <c r="D65" s="363"/>
      <c r="E65" s="373"/>
      <c r="F65" s="373"/>
      <c r="G65" s="373"/>
      <c r="H65" s="373"/>
      <c r="I65" s="239"/>
    </row>
    <row r="66" spans="1:9">
      <c r="A66" s="364" t="s">
        <v>1973</v>
      </c>
      <c r="B66" s="365" t="s">
        <v>2028</v>
      </c>
      <c r="C66" s="366" t="s">
        <v>179</v>
      </c>
      <c r="D66" s="367"/>
      <c r="E66" s="374">
        <v>0</v>
      </c>
      <c r="F66" s="374"/>
      <c r="G66" s="374"/>
      <c r="H66" s="374">
        <v>0</v>
      </c>
      <c r="I66" s="239"/>
    </row>
    <row r="67" spans="1:9" ht="25.5">
      <c r="A67" s="361" t="s">
        <v>1969</v>
      </c>
      <c r="B67" s="362" t="s">
        <v>181</v>
      </c>
      <c r="C67" s="361" t="s">
        <v>2029</v>
      </c>
      <c r="D67" s="363"/>
      <c r="E67" s="373"/>
      <c r="F67" s="373"/>
      <c r="G67" s="373"/>
      <c r="H67" s="373"/>
      <c r="I67" s="239"/>
    </row>
    <row r="68" spans="1:9" ht="38.25">
      <c r="A68" s="361" t="s">
        <v>1971</v>
      </c>
      <c r="B68" s="362" t="s">
        <v>183</v>
      </c>
      <c r="C68" s="361" t="s">
        <v>2030</v>
      </c>
      <c r="D68" s="363"/>
      <c r="E68" s="373"/>
      <c r="F68" s="373"/>
      <c r="G68" s="373"/>
      <c r="H68" s="373"/>
      <c r="I68" s="239"/>
    </row>
    <row r="69" spans="1:9" ht="36">
      <c r="A69" s="364" t="s">
        <v>1973</v>
      </c>
      <c r="B69" s="365" t="s">
        <v>2031</v>
      </c>
      <c r="C69" s="366" t="s">
        <v>182</v>
      </c>
      <c r="D69" s="367"/>
      <c r="E69" s="374">
        <v>0</v>
      </c>
      <c r="F69" s="374"/>
      <c r="G69" s="374"/>
      <c r="H69" s="374">
        <v>0</v>
      </c>
      <c r="I69" s="239"/>
    </row>
    <row r="70" spans="1:9" ht="25.5">
      <c r="A70" s="361" t="s">
        <v>1971</v>
      </c>
      <c r="B70" s="362" t="s">
        <v>185</v>
      </c>
      <c r="C70" s="361" t="s">
        <v>2032</v>
      </c>
      <c r="D70" s="363"/>
      <c r="E70" s="373"/>
      <c r="F70" s="373"/>
      <c r="G70" s="373"/>
      <c r="H70" s="373"/>
      <c r="I70" s="239"/>
    </row>
    <row r="71" spans="1:9" ht="24">
      <c r="A71" s="364" t="s">
        <v>1973</v>
      </c>
      <c r="B71" s="365" t="s">
        <v>2033</v>
      </c>
      <c r="C71" s="366" t="s">
        <v>184</v>
      </c>
      <c r="D71" s="367"/>
      <c r="E71" s="374">
        <v>0</v>
      </c>
      <c r="F71" s="374"/>
      <c r="G71" s="374"/>
      <c r="H71" s="374">
        <v>0</v>
      </c>
      <c r="I71" s="239"/>
    </row>
    <row r="72" spans="1:9" ht="25.5">
      <c r="A72" s="361" t="s">
        <v>1969</v>
      </c>
      <c r="B72" s="362" t="s">
        <v>186</v>
      </c>
      <c r="C72" s="361" t="s">
        <v>2034</v>
      </c>
      <c r="D72" s="363"/>
      <c r="E72" s="373"/>
      <c r="F72" s="373"/>
      <c r="G72" s="373"/>
      <c r="H72" s="373"/>
      <c r="I72" s="239"/>
    </row>
    <row r="73" spans="1:9" ht="38.25">
      <c r="A73" s="361" t="s">
        <v>1971</v>
      </c>
      <c r="B73" s="362" t="s">
        <v>188</v>
      </c>
      <c r="C73" s="361" t="s">
        <v>1272</v>
      </c>
      <c r="D73" s="363"/>
      <c r="E73" s="373"/>
      <c r="F73" s="373"/>
      <c r="G73" s="373"/>
      <c r="H73" s="373"/>
      <c r="I73" s="239"/>
    </row>
    <row r="74" spans="1:9" ht="36">
      <c r="A74" s="364" t="s">
        <v>1973</v>
      </c>
      <c r="B74" s="365" t="s">
        <v>2035</v>
      </c>
      <c r="C74" s="366" t="s">
        <v>187</v>
      </c>
      <c r="D74" s="367"/>
      <c r="E74" s="374">
        <v>0</v>
      </c>
      <c r="F74" s="374"/>
      <c r="G74" s="374"/>
      <c r="H74" s="374">
        <v>0</v>
      </c>
      <c r="I74" s="239"/>
    </row>
    <row r="75" spans="1:9" ht="38.25">
      <c r="A75" s="361" t="s">
        <v>1971</v>
      </c>
      <c r="B75" s="362" t="s">
        <v>190</v>
      </c>
      <c r="C75" s="361" t="s">
        <v>1273</v>
      </c>
      <c r="D75" s="363"/>
      <c r="E75" s="373"/>
      <c r="F75" s="373"/>
      <c r="G75" s="373"/>
      <c r="H75" s="373"/>
      <c r="I75" s="239"/>
    </row>
    <row r="76" spans="1:9" ht="36">
      <c r="A76" s="364" t="s">
        <v>1973</v>
      </c>
      <c r="B76" s="365" t="s">
        <v>2036</v>
      </c>
      <c r="C76" s="366" t="s">
        <v>189</v>
      </c>
      <c r="D76" s="367"/>
      <c r="E76" s="374">
        <v>0</v>
      </c>
      <c r="F76" s="374"/>
      <c r="G76" s="374"/>
      <c r="H76" s="374">
        <v>0</v>
      </c>
      <c r="I76" s="239"/>
    </row>
    <row r="77" spans="1:9" ht="38.25">
      <c r="A77" s="361" t="s">
        <v>1971</v>
      </c>
      <c r="B77" s="362" t="s">
        <v>192</v>
      </c>
      <c r="C77" s="361" t="s">
        <v>1274</v>
      </c>
      <c r="D77" s="363"/>
      <c r="E77" s="373"/>
      <c r="F77" s="373"/>
      <c r="G77" s="373"/>
      <c r="H77" s="373"/>
      <c r="I77" s="239"/>
    </row>
    <row r="78" spans="1:9" ht="24">
      <c r="A78" s="364" t="s">
        <v>1973</v>
      </c>
      <c r="B78" s="365" t="s">
        <v>2037</v>
      </c>
      <c r="C78" s="366" t="s">
        <v>191</v>
      </c>
      <c r="D78" s="367"/>
      <c r="E78" s="374">
        <v>0</v>
      </c>
      <c r="F78" s="374"/>
      <c r="G78" s="374"/>
      <c r="H78" s="374">
        <v>14954.99</v>
      </c>
      <c r="I78" s="239"/>
    </row>
    <row r="79" spans="1:9" ht="25.5">
      <c r="A79" s="361" t="s">
        <v>1971</v>
      </c>
      <c r="B79" s="362" t="s">
        <v>194</v>
      </c>
      <c r="C79" s="361" t="s">
        <v>1275</v>
      </c>
      <c r="D79" s="363"/>
      <c r="E79" s="373"/>
      <c r="F79" s="373"/>
      <c r="G79" s="373"/>
      <c r="H79" s="373"/>
      <c r="I79" s="239"/>
    </row>
    <row r="80" spans="1:9" ht="24">
      <c r="A80" s="364" t="s">
        <v>1973</v>
      </c>
      <c r="B80" s="365" t="s">
        <v>2038</v>
      </c>
      <c r="C80" s="366" t="s">
        <v>193</v>
      </c>
      <c r="D80" s="367"/>
      <c r="E80" s="374">
        <v>0</v>
      </c>
      <c r="F80" s="374"/>
      <c r="G80" s="374"/>
      <c r="H80" s="374">
        <v>0</v>
      </c>
      <c r="I80" s="239"/>
    </row>
    <row r="81" spans="1:9" ht="25.5">
      <c r="A81" s="361" t="s">
        <v>1971</v>
      </c>
      <c r="B81" s="362" t="s">
        <v>196</v>
      </c>
      <c r="C81" s="361" t="s">
        <v>1276</v>
      </c>
      <c r="D81" s="363"/>
      <c r="E81" s="373"/>
      <c r="F81" s="373"/>
      <c r="G81" s="373"/>
      <c r="H81" s="373"/>
      <c r="I81" s="239"/>
    </row>
    <row r="82" spans="1:9" ht="24">
      <c r="A82" s="364" t="s">
        <v>1973</v>
      </c>
      <c r="B82" s="365" t="s">
        <v>2039</v>
      </c>
      <c r="C82" s="366" t="s">
        <v>195</v>
      </c>
      <c r="D82" s="367"/>
      <c r="E82" s="374">
        <v>0</v>
      </c>
      <c r="F82" s="374"/>
      <c r="G82" s="374"/>
      <c r="H82" s="374">
        <v>0</v>
      </c>
      <c r="I82" s="239"/>
    </row>
    <row r="83" spans="1:9" ht="25.5">
      <c r="A83" s="361" t="s">
        <v>1969</v>
      </c>
      <c r="B83" s="362" t="s">
        <v>1277</v>
      </c>
      <c r="C83" s="361" t="s">
        <v>2040</v>
      </c>
      <c r="D83" s="363"/>
      <c r="E83" s="373"/>
      <c r="F83" s="373"/>
      <c r="G83" s="373"/>
      <c r="H83" s="373"/>
      <c r="I83" s="239"/>
    </row>
    <row r="84" spans="1:9" ht="25.5">
      <c r="A84" s="361" t="s">
        <v>1971</v>
      </c>
      <c r="B84" s="362" t="s">
        <v>197</v>
      </c>
      <c r="C84" s="361" t="s">
        <v>2041</v>
      </c>
      <c r="D84" s="363"/>
      <c r="E84" s="373"/>
      <c r="F84" s="373"/>
      <c r="G84" s="373"/>
      <c r="H84" s="373"/>
      <c r="I84" s="239"/>
    </row>
    <row r="85" spans="1:9" ht="38.25">
      <c r="A85" s="361" t="s">
        <v>1973</v>
      </c>
      <c r="B85" s="362" t="s">
        <v>198</v>
      </c>
      <c r="C85" s="361" t="s">
        <v>2042</v>
      </c>
      <c r="D85" s="363" t="s">
        <v>1253</v>
      </c>
      <c r="E85" s="373"/>
      <c r="F85" s="373"/>
      <c r="G85" s="373"/>
      <c r="H85" s="373"/>
      <c r="I85" s="239"/>
    </row>
    <row r="86" spans="1:9">
      <c r="A86" s="361" t="s">
        <v>1975</v>
      </c>
      <c r="B86" s="362" t="s">
        <v>200</v>
      </c>
      <c r="C86" s="361" t="s">
        <v>1281</v>
      </c>
      <c r="D86" s="363" t="s">
        <v>1253</v>
      </c>
      <c r="E86" s="373"/>
      <c r="F86" s="373"/>
      <c r="G86" s="373"/>
      <c r="H86" s="373"/>
      <c r="I86" s="239"/>
    </row>
    <row r="87" spans="1:9">
      <c r="A87" s="364">
        <v>7</v>
      </c>
      <c r="B87" s="365" t="s">
        <v>2043</v>
      </c>
      <c r="C87" s="366" t="s">
        <v>201</v>
      </c>
      <c r="D87" s="367" t="s">
        <v>1253</v>
      </c>
      <c r="E87" s="374">
        <v>0</v>
      </c>
      <c r="F87" s="374"/>
      <c r="G87" s="374"/>
      <c r="H87" s="374">
        <v>0</v>
      </c>
      <c r="I87" s="239"/>
    </row>
    <row r="88" spans="1:9" ht="24">
      <c r="A88" s="364">
        <v>7</v>
      </c>
      <c r="B88" s="365" t="s">
        <v>2044</v>
      </c>
      <c r="C88" s="366" t="s">
        <v>2045</v>
      </c>
      <c r="D88" s="367" t="s">
        <v>1253</v>
      </c>
      <c r="E88" s="374">
        <v>0</v>
      </c>
      <c r="F88" s="374"/>
      <c r="G88" s="374"/>
      <c r="H88" s="374">
        <v>0</v>
      </c>
      <c r="I88" s="239"/>
    </row>
    <row r="89" spans="1:9">
      <c r="A89" s="361" t="s">
        <v>1975</v>
      </c>
      <c r="B89" s="362" t="s">
        <v>202</v>
      </c>
      <c r="C89" s="361" t="s">
        <v>1282</v>
      </c>
      <c r="D89" s="363" t="s">
        <v>1253</v>
      </c>
      <c r="E89" s="373"/>
      <c r="F89" s="373"/>
      <c r="G89" s="373"/>
      <c r="H89" s="373"/>
      <c r="I89" s="239"/>
    </row>
    <row r="90" spans="1:9">
      <c r="A90" s="364">
        <v>7</v>
      </c>
      <c r="B90" s="365" t="s">
        <v>2046</v>
      </c>
      <c r="C90" s="366" t="s">
        <v>203</v>
      </c>
      <c r="D90" s="367" t="s">
        <v>1253</v>
      </c>
      <c r="E90" s="374">
        <v>0</v>
      </c>
      <c r="F90" s="374"/>
      <c r="G90" s="374"/>
      <c r="H90" s="374">
        <v>0</v>
      </c>
      <c r="I90" s="239"/>
    </row>
    <row r="91" spans="1:9" ht="24">
      <c r="A91" s="364">
        <v>7</v>
      </c>
      <c r="B91" s="365" t="s">
        <v>2047</v>
      </c>
      <c r="C91" s="366" t="s">
        <v>2048</v>
      </c>
      <c r="D91" s="367" t="s">
        <v>1253</v>
      </c>
      <c r="E91" s="374">
        <v>0</v>
      </c>
      <c r="F91" s="374"/>
      <c r="G91" s="374"/>
      <c r="H91" s="374">
        <v>0</v>
      </c>
      <c r="I91" s="239"/>
    </row>
    <row r="92" spans="1:9" ht="25.5">
      <c r="A92" s="361" t="s">
        <v>1975</v>
      </c>
      <c r="B92" s="362" t="s">
        <v>204</v>
      </c>
      <c r="C92" s="361" t="s">
        <v>1283</v>
      </c>
      <c r="D92" s="363" t="s">
        <v>1253</v>
      </c>
      <c r="E92" s="373"/>
      <c r="F92" s="373"/>
      <c r="G92" s="373"/>
      <c r="H92" s="373"/>
      <c r="I92" s="239"/>
    </row>
    <row r="93" spans="1:9" ht="24">
      <c r="A93" s="364" t="s">
        <v>1978</v>
      </c>
      <c r="B93" s="365" t="s">
        <v>2049</v>
      </c>
      <c r="C93" s="366" t="s">
        <v>2050</v>
      </c>
      <c r="D93" s="367" t="s">
        <v>1253</v>
      </c>
      <c r="E93" s="374">
        <v>0</v>
      </c>
      <c r="F93" s="374"/>
      <c r="G93" s="374"/>
      <c r="H93" s="374">
        <v>0</v>
      </c>
      <c r="I93" s="239"/>
    </row>
    <row r="94" spans="1:9" ht="25.5">
      <c r="A94" s="361" t="s">
        <v>1975</v>
      </c>
      <c r="B94" s="362" t="s">
        <v>205</v>
      </c>
      <c r="C94" s="361" t="s">
        <v>1284</v>
      </c>
      <c r="D94" s="363" t="s">
        <v>1253</v>
      </c>
      <c r="E94" s="373"/>
      <c r="F94" s="373"/>
      <c r="G94" s="373"/>
      <c r="H94" s="373"/>
      <c r="I94" s="239"/>
    </row>
    <row r="95" spans="1:9" ht="24">
      <c r="A95" s="364" t="s">
        <v>1978</v>
      </c>
      <c r="B95" s="365" t="s">
        <v>2051</v>
      </c>
      <c r="C95" s="366" t="s">
        <v>2052</v>
      </c>
      <c r="D95" s="367" t="s">
        <v>1253</v>
      </c>
      <c r="E95" s="374">
        <v>0</v>
      </c>
      <c r="F95" s="374"/>
      <c r="G95" s="374"/>
      <c r="H95" s="374">
        <v>0</v>
      </c>
      <c r="I95" s="239"/>
    </row>
    <row r="96" spans="1:9">
      <c r="A96" s="361" t="s">
        <v>1975</v>
      </c>
      <c r="B96" s="362" t="s">
        <v>206</v>
      </c>
      <c r="C96" s="361" t="s">
        <v>1285</v>
      </c>
      <c r="D96" s="363" t="s">
        <v>1253</v>
      </c>
      <c r="E96" s="373"/>
      <c r="F96" s="373"/>
      <c r="G96" s="373"/>
      <c r="H96" s="373"/>
      <c r="I96" s="239"/>
    </row>
    <row r="97" spans="1:9">
      <c r="A97" s="364" t="s">
        <v>1978</v>
      </c>
      <c r="B97" s="365" t="s">
        <v>2053</v>
      </c>
      <c r="C97" s="366" t="s">
        <v>2054</v>
      </c>
      <c r="D97" s="367" t="s">
        <v>1253</v>
      </c>
      <c r="E97" s="374">
        <v>0</v>
      </c>
      <c r="F97" s="374"/>
      <c r="G97" s="374"/>
      <c r="H97" s="374">
        <v>0</v>
      </c>
      <c r="I97" s="239"/>
    </row>
    <row r="98" spans="1:9" ht="25.5">
      <c r="A98" s="361" t="s">
        <v>1975</v>
      </c>
      <c r="B98" s="362" t="s">
        <v>207</v>
      </c>
      <c r="C98" s="361" t="s">
        <v>1286</v>
      </c>
      <c r="D98" s="363" t="s">
        <v>1253</v>
      </c>
      <c r="E98" s="373"/>
      <c r="F98" s="373"/>
      <c r="G98" s="373"/>
      <c r="H98" s="373"/>
      <c r="I98" s="239"/>
    </row>
    <row r="99" spans="1:9" ht="24">
      <c r="A99" s="364" t="s">
        <v>1978</v>
      </c>
      <c r="B99" s="365" t="s">
        <v>2055</v>
      </c>
      <c r="C99" s="366" t="s">
        <v>2056</v>
      </c>
      <c r="D99" s="367" t="s">
        <v>1253</v>
      </c>
      <c r="E99" s="374">
        <v>0</v>
      </c>
      <c r="F99" s="374"/>
      <c r="G99" s="374"/>
      <c r="H99" s="374">
        <v>0</v>
      </c>
      <c r="I99" s="239"/>
    </row>
    <row r="100" spans="1:9" ht="25.5">
      <c r="A100" s="361" t="s">
        <v>1975</v>
      </c>
      <c r="B100" s="362" t="s">
        <v>208</v>
      </c>
      <c r="C100" s="361" t="s">
        <v>1287</v>
      </c>
      <c r="D100" s="363" t="s">
        <v>1253</v>
      </c>
      <c r="E100" s="373"/>
      <c r="F100" s="373"/>
      <c r="G100" s="373"/>
      <c r="H100" s="373"/>
      <c r="I100" s="239"/>
    </row>
    <row r="101" spans="1:9" ht="24">
      <c r="A101" s="364" t="s">
        <v>1978</v>
      </c>
      <c r="B101" s="365" t="s">
        <v>2057</v>
      </c>
      <c r="C101" s="366" t="s">
        <v>2058</v>
      </c>
      <c r="D101" s="367" t="s">
        <v>1253</v>
      </c>
      <c r="E101" s="374">
        <v>0</v>
      </c>
      <c r="F101" s="374"/>
      <c r="G101" s="374"/>
      <c r="H101" s="374">
        <v>0</v>
      </c>
      <c r="I101" s="239"/>
    </row>
    <row r="102" spans="1:9">
      <c r="A102" s="361" t="s">
        <v>1975</v>
      </c>
      <c r="B102" s="362" t="s">
        <v>209</v>
      </c>
      <c r="C102" s="361" t="s">
        <v>1288</v>
      </c>
      <c r="D102" s="363" t="s">
        <v>1253</v>
      </c>
      <c r="E102" s="373"/>
      <c r="F102" s="373"/>
      <c r="G102" s="373"/>
      <c r="H102" s="373"/>
      <c r="I102" s="239"/>
    </row>
    <row r="103" spans="1:9">
      <c r="A103" s="364" t="s">
        <v>1978</v>
      </c>
      <c r="B103" s="365" t="s">
        <v>2059</v>
      </c>
      <c r="C103" s="366" t="s">
        <v>2060</v>
      </c>
      <c r="D103" s="367" t="s">
        <v>1253</v>
      </c>
      <c r="E103" s="374">
        <v>0</v>
      </c>
      <c r="F103" s="374"/>
      <c r="G103" s="374"/>
      <c r="H103" s="374">
        <v>0</v>
      </c>
      <c r="I103" s="239"/>
    </row>
    <row r="104" spans="1:9" ht="25.5">
      <c r="A104" s="361" t="s">
        <v>1975</v>
      </c>
      <c r="B104" s="362" t="s">
        <v>210</v>
      </c>
      <c r="C104" s="361" t="s">
        <v>1289</v>
      </c>
      <c r="D104" s="363" t="s">
        <v>1253</v>
      </c>
      <c r="E104" s="373"/>
      <c r="F104" s="373"/>
      <c r="G104" s="373"/>
      <c r="H104" s="373"/>
      <c r="I104" s="239"/>
    </row>
    <row r="105" spans="1:9" ht="24">
      <c r="A105" s="364" t="s">
        <v>1978</v>
      </c>
      <c r="B105" s="365" t="s">
        <v>2061</v>
      </c>
      <c r="C105" s="366" t="s">
        <v>2062</v>
      </c>
      <c r="D105" s="367" t="s">
        <v>1253</v>
      </c>
      <c r="E105" s="374">
        <v>0</v>
      </c>
      <c r="F105" s="374"/>
      <c r="G105" s="374"/>
      <c r="H105" s="374">
        <v>0</v>
      </c>
      <c r="I105" s="239"/>
    </row>
    <row r="106" spans="1:9">
      <c r="A106" s="361" t="s">
        <v>1975</v>
      </c>
      <c r="B106" s="362" t="s">
        <v>211</v>
      </c>
      <c r="C106" s="361" t="s">
        <v>1290</v>
      </c>
      <c r="D106" s="363" t="s">
        <v>1253</v>
      </c>
      <c r="E106" s="373"/>
      <c r="F106" s="373"/>
      <c r="G106" s="373"/>
      <c r="H106" s="373"/>
      <c r="I106" s="239"/>
    </row>
    <row r="107" spans="1:9" ht="24">
      <c r="A107" s="364" t="s">
        <v>1978</v>
      </c>
      <c r="B107" s="365" t="s">
        <v>2063</v>
      </c>
      <c r="C107" s="366" t="s">
        <v>2064</v>
      </c>
      <c r="D107" s="367" t="s">
        <v>1253</v>
      </c>
      <c r="E107" s="374">
        <v>0</v>
      </c>
      <c r="F107" s="374"/>
      <c r="G107" s="374"/>
      <c r="H107" s="374">
        <v>0</v>
      </c>
      <c r="I107" s="239"/>
    </row>
    <row r="108" spans="1:9">
      <c r="A108" s="361" t="s">
        <v>1975</v>
      </c>
      <c r="B108" s="362" t="s">
        <v>212</v>
      </c>
      <c r="C108" s="361" t="s">
        <v>1291</v>
      </c>
      <c r="D108" s="363" t="s">
        <v>1253</v>
      </c>
      <c r="E108" s="373"/>
      <c r="F108" s="373"/>
      <c r="G108" s="373"/>
      <c r="H108" s="373"/>
      <c r="I108" s="239"/>
    </row>
    <row r="109" spans="1:9" ht="24">
      <c r="A109" s="364" t="s">
        <v>1978</v>
      </c>
      <c r="B109" s="365" t="s">
        <v>2065</v>
      </c>
      <c r="C109" s="366" t="s">
        <v>2066</v>
      </c>
      <c r="D109" s="367" t="s">
        <v>1253</v>
      </c>
      <c r="E109" s="374">
        <v>0</v>
      </c>
      <c r="F109" s="374"/>
      <c r="G109" s="374"/>
      <c r="H109" s="374">
        <v>0</v>
      </c>
      <c r="I109" s="239"/>
    </row>
    <row r="110" spans="1:9" ht="25.5">
      <c r="A110" s="361" t="s">
        <v>1975</v>
      </c>
      <c r="B110" s="362" t="s">
        <v>213</v>
      </c>
      <c r="C110" s="361" t="s">
        <v>1292</v>
      </c>
      <c r="D110" s="363" t="s">
        <v>1253</v>
      </c>
      <c r="E110" s="373"/>
      <c r="F110" s="373"/>
      <c r="G110" s="373"/>
      <c r="H110" s="373"/>
      <c r="I110" s="239"/>
    </row>
    <row r="111" spans="1:9" ht="24">
      <c r="A111" s="364" t="s">
        <v>1978</v>
      </c>
      <c r="B111" s="365" t="s">
        <v>2067</v>
      </c>
      <c r="C111" s="366" t="s">
        <v>2068</v>
      </c>
      <c r="D111" s="367" t="s">
        <v>1253</v>
      </c>
      <c r="E111" s="374">
        <v>0</v>
      </c>
      <c r="F111" s="374"/>
      <c r="G111" s="374"/>
      <c r="H111" s="374">
        <v>0</v>
      </c>
      <c r="I111" s="239"/>
    </row>
    <row r="112" spans="1:9" ht="25.5">
      <c r="A112" s="361" t="s">
        <v>1975</v>
      </c>
      <c r="B112" s="362" t="s">
        <v>214</v>
      </c>
      <c r="C112" s="361" t="s">
        <v>1293</v>
      </c>
      <c r="D112" s="363" t="s">
        <v>1253</v>
      </c>
      <c r="E112" s="373"/>
      <c r="F112" s="373"/>
      <c r="G112" s="373"/>
      <c r="H112" s="373"/>
      <c r="I112" s="239"/>
    </row>
    <row r="113" spans="1:9" ht="24">
      <c r="A113" s="364" t="s">
        <v>1978</v>
      </c>
      <c r="B113" s="365" t="s">
        <v>2069</v>
      </c>
      <c r="C113" s="366" t="s">
        <v>2070</v>
      </c>
      <c r="D113" s="367" t="s">
        <v>1253</v>
      </c>
      <c r="E113" s="374">
        <v>0</v>
      </c>
      <c r="F113" s="374"/>
      <c r="G113" s="374"/>
      <c r="H113" s="374">
        <v>0</v>
      </c>
      <c r="I113" s="239"/>
    </row>
    <row r="114" spans="1:9" ht="25.5">
      <c r="A114" s="361" t="s">
        <v>1975</v>
      </c>
      <c r="B114" s="362" t="s">
        <v>215</v>
      </c>
      <c r="C114" s="361" t="s">
        <v>1294</v>
      </c>
      <c r="D114" s="363" t="s">
        <v>1253</v>
      </c>
      <c r="E114" s="373"/>
      <c r="F114" s="373"/>
      <c r="G114" s="373"/>
      <c r="H114" s="373"/>
      <c r="I114" s="239"/>
    </row>
    <row r="115" spans="1:9" ht="24">
      <c r="A115" s="364" t="s">
        <v>1978</v>
      </c>
      <c r="B115" s="365" t="s">
        <v>2071</v>
      </c>
      <c r="C115" s="366" t="s">
        <v>2072</v>
      </c>
      <c r="D115" s="367" t="s">
        <v>1253</v>
      </c>
      <c r="E115" s="374">
        <v>0</v>
      </c>
      <c r="F115" s="374"/>
      <c r="G115" s="374"/>
      <c r="H115" s="374">
        <v>0</v>
      </c>
      <c r="I115" s="239"/>
    </row>
    <row r="116" spans="1:9" ht="25.5">
      <c r="A116" s="361" t="s">
        <v>1975</v>
      </c>
      <c r="B116" s="362" t="s">
        <v>216</v>
      </c>
      <c r="C116" s="361" t="s">
        <v>1295</v>
      </c>
      <c r="D116" s="363" t="s">
        <v>1253</v>
      </c>
      <c r="E116" s="373"/>
      <c r="F116" s="373"/>
      <c r="G116" s="373"/>
      <c r="H116" s="373"/>
      <c r="I116" s="239"/>
    </row>
    <row r="117" spans="1:9">
      <c r="A117" s="364">
        <v>7</v>
      </c>
      <c r="B117" s="365" t="s">
        <v>2073</v>
      </c>
      <c r="C117" s="366" t="s">
        <v>2074</v>
      </c>
      <c r="D117" s="367" t="s">
        <v>1253</v>
      </c>
      <c r="E117" s="374">
        <v>0</v>
      </c>
      <c r="F117" s="374"/>
      <c r="G117" s="374"/>
      <c r="H117" s="374">
        <v>0</v>
      </c>
      <c r="I117" s="239"/>
    </row>
    <row r="118" spans="1:9" ht="24">
      <c r="A118" s="364">
        <v>7</v>
      </c>
      <c r="B118" s="365" t="s">
        <v>2075</v>
      </c>
      <c r="C118" s="366" t="s">
        <v>2076</v>
      </c>
      <c r="D118" s="367" t="s">
        <v>1253</v>
      </c>
      <c r="E118" s="374">
        <v>0</v>
      </c>
      <c r="F118" s="374"/>
      <c r="G118" s="374"/>
      <c r="H118" s="374">
        <v>0</v>
      </c>
      <c r="I118" s="239"/>
    </row>
    <row r="119" spans="1:9" ht="25.5">
      <c r="A119" s="361" t="s">
        <v>1973</v>
      </c>
      <c r="B119" s="362" t="s">
        <v>218</v>
      </c>
      <c r="C119" s="361" t="s">
        <v>2077</v>
      </c>
      <c r="D119" s="363"/>
      <c r="E119" s="373"/>
      <c r="F119" s="373"/>
      <c r="G119" s="373"/>
      <c r="H119" s="373"/>
      <c r="I119" s="239"/>
    </row>
    <row r="120" spans="1:9" ht="24">
      <c r="A120" s="364" t="s">
        <v>1975</v>
      </c>
      <c r="B120" s="365" t="s">
        <v>2078</v>
      </c>
      <c r="C120" s="366" t="s">
        <v>217</v>
      </c>
      <c r="D120" s="367"/>
      <c r="E120" s="374">
        <v>0</v>
      </c>
      <c r="F120" s="374"/>
      <c r="G120" s="374"/>
      <c r="H120" s="374">
        <v>2652</v>
      </c>
      <c r="I120" s="239"/>
    </row>
    <row r="121" spans="1:9" ht="38.25">
      <c r="A121" s="361" t="s">
        <v>1973</v>
      </c>
      <c r="B121" s="362" t="s">
        <v>219</v>
      </c>
      <c r="C121" s="361" t="s">
        <v>1297</v>
      </c>
      <c r="D121" s="363"/>
      <c r="E121" s="373"/>
      <c r="F121" s="373"/>
      <c r="G121" s="373"/>
      <c r="H121" s="373"/>
      <c r="I121" s="239"/>
    </row>
    <row r="122" spans="1:9">
      <c r="A122" s="361" t="s">
        <v>1975</v>
      </c>
      <c r="B122" s="362" t="s">
        <v>220</v>
      </c>
      <c r="C122" s="361" t="s">
        <v>1299</v>
      </c>
      <c r="D122" s="363"/>
      <c r="E122" s="373"/>
      <c r="F122" s="373"/>
      <c r="G122" s="373"/>
      <c r="H122" s="373"/>
      <c r="I122" s="239"/>
    </row>
    <row r="123" spans="1:9" ht="24">
      <c r="A123" s="364">
        <v>7</v>
      </c>
      <c r="B123" s="365" t="s">
        <v>2079</v>
      </c>
      <c r="C123" s="366" t="s">
        <v>221</v>
      </c>
      <c r="D123" s="367"/>
      <c r="E123" s="374">
        <v>0</v>
      </c>
      <c r="F123" s="374"/>
      <c r="G123" s="374"/>
      <c r="H123" s="374">
        <v>0</v>
      </c>
      <c r="I123" s="239"/>
    </row>
    <row r="124" spans="1:9">
      <c r="A124" s="361" t="s">
        <v>1975</v>
      </c>
      <c r="B124" s="362" t="s">
        <v>223</v>
      </c>
      <c r="C124" s="361" t="s">
        <v>1300</v>
      </c>
      <c r="D124" s="363"/>
      <c r="E124" s="373"/>
      <c r="F124" s="373"/>
      <c r="G124" s="373"/>
      <c r="H124" s="373"/>
      <c r="I124" s="239"/>
    </row>
    <row r="125" spans="1:9" ht="24">
      <c r="A125" s="364">
        <v>7</v>
      </c>
      <c r="B125" s="365" t="s">
        <v>2080</v>
      </c>
      <c r="C125" s="366" t="s">
        <v>224</v>
      </c>
      <c r="D125" s="367"/>
      <c r="E125" s="374">
        <v>0</v>
      </c>
      <c r="F125" s="374"/>
      <c r="G125" s="374"/>
      <c r="H125" s="374">
        <v>0</v>
      </c>
      <c r="I125" s="239"/>
    </row>
    <row r="126" spans="1:9" ht="25.5">
      <c r="A126" s="361" t="s">
        <v>1975</v>
      </c>
      <c r="B126" s="362" t="s">
        <v>225</v>
      </c>
      <c r="C126" s="361" t="s">
        <v>1301</v>
      </c>
      <c r="D126" s="363"/>
      <c r="E126" s="373"/>
      <c r="F126" s="373"/>
      <c r="G126" s="373"/>
      <c r="H126" s="373"/>
      <c r="I126" s="239"/>
    </row>
    <row r="127" spans="1:9" ht="24">
      <c r="A127" s="364" t="s">
        <v>1978</v>
      </c>
      <c r="B127" s="365" t="s">
        <v>2081</v>
      </c>
      <c r="C127" s="366" t="s">
        <v>2082</v>
      </c>
      <c r="D127" s="367"/>
      <c r="E127" s="374">
        <v>0</v>
      </c>
      <c r="F127" s="374"/>
      <c r="G127" s="374"/>
      <c r="H127" s="374">
        <v>0</v>
      </c>
      <c r="I127" s="239"/>
    </row>
    <row r="128" spans="1:9" ht="25.5">
      <c r="A128" s="361" t="s">
        <v>1975</v>
      </c>
      <c r="B128" s="362" t="s">
        <v>226</v>
      </c>
      <c r="C128" s="361" t="s">
        <v>1303</v>
      </c>
      <c r="D128" s="363"/>
      <c r="E128" s="373"/>
      <c r="F128" s="373"/>
      <c r="G128" s="373"/>
      <c r="H128" s="373"/>
      <c r="I128" s="239"/>
    </row>
    <row r="129" spans="1:9" ht="24">
      <c r="A129" s="364" t="s">
        <v>1978</v>
      </c>
      <c r="B129" s="365" t="s">
        <v>2083</v>
      </c>
      <c r="C129" s="366" t="s">
        <v>2084</v>
      </c>
      <c r="D129" s="367"/>
      <c r="E129" s="374">
        <v>0</v>
      </c>
      <c r="F129" s="374"/>
      <c r="G129" s="374"/>
      <c r="H129" s="374">
        <v>0</v>
      </c>
      <c r="I129" s="239"/>
    </row>
    <row r="130" spans="1:9">
      <c r="A130" s="361" t="s">
        <v>1975</v>
      </c>
      <c r="B130" s="362" t="s">
        <v>227</v>
      </c>
      <c r="C130" s="361" t="s">
        <v>1304</v>
      </c>
      <c r="D130" s="363"/>
      <c r="E130" s="373"/>
      <c r="F130" s="373"/>
      <c r="G130" s="373"/>
      <c r="H130" s="373"/>
      <c r="I130" s="239"/>
    </row>
    <row r="131" spans="1:9">
      <c r="A131" s="364" t="s">
        <v>1978</v>
      </c>
      <c r="B131" s="365" t="s">
        <v>2085</v>
      </c>
      <c r="C131" s="366" t="s">
        <v>2086</v>
      </c>
      <c r="D131" s="367"/>
      <c r="E131" s="374">
        <v>0</v>
      </c>
      <c r="F131" s="374"/>
      <c r="G131" s="374"/>
      <c r="H131" s="374">
        <v>0</v>
      </c>
      <c r="I131" s="239"/>
    </row>
    <row r="132" spans="1:9" ht="25.5">
      <c r="A132" s="361" t="s">
        <v>1975</v>
      </c>
      <c r="B132" s="362" t="s">
        <v>229</v>
      </c>
      <c r="C132" s="361" t="s">
        <v>1305</v>
      </c>
      <c r="D132" s="363"/>
      <c r="E132" s="373"/>
      <c r="F132" s="373"/>
      <c r="G132" s="373"/>
      <c r="H132" s="373"/>
      <c r="I132" s="239"/>
    </row>
    <row r="133" spans="1:9" ht="24">
      <c r="A133" s="364" t="s">
        <v>1978</v>
      </c>
      <c r="B133" s="365" t="s">
        <v>2087</v>
      </c>
      <c r="C133" s="366" t="s">
        <v>228</v>
      </c>
      <c r="D133" s="367"/>
      <c r="E133" s="374">
        <v>0</v>
      </c>
      <c r="F133" s="374"/>
      <c r="G133" s="374"/>
      <c r="H133" s="374">
        <v>0</v>
      </c>
      <c r="I133" s="239"/>
    </row>
    <row r="134" spans="1:9" ht="25.5">
      <c r="A134" s="361" t="s">
        <v>1975</v>
      </c>
      <c r="B134" s="362" t="s">
        <v>231</v>
      </c>
      <c r="C134" s="361" t="s">
        <v>1306</v>
      </c>
      <c r="D134" s="363"/>
      <c r="E134" s="373"/>
      <c r="F134" s="373"/>
      <c r="G134" s="373"/>
      <c r="H134" s="373"/>
      <c r="I134" s="239"/>
    </row>
    <row r="135" spans="1:9" ht="24">
      <c r="A135" s="364" t="s">
        <v>1978</v>
      </c>
      <c r="B135" s="365" t="s">
        <v>2088</v>
      </c>
      <c r="C135" s="366" t="s">
        <v>230</v>
      </c>
      <c r="D135" s="367"/>
      <c r="E135" s="374">
        <v>0</v>
      </c>
      <c r="F135" s="374"/>
      <c r="G135" s="374"/>
      <c r="H135" s="374">
        <v>0</v>
      </c>
      <c r="I135" s="239"/>
    </row>
    <row r="136" spans="1:9">
      <c r="A136" s="361" t="s">
        <v>1975</v>
      </c>
      <c r="B136" s="362" t="s">
        <v>233</v>
      </c>
      <c r="C136" s="361" t="s">
        <v>1307</v>
      </c>
      <c r="D136" s="363"/>
      <c r="E136" s="373"/>
      <c r="F136" s="373"/>
      <c r="G136" s="373"/>
      <c r="H136" s="373"/>
      <c r="I136" s="239"/>
    </row>
    <row r="137" spans="1:9">
      <c r="A137" s="364" t="s">
        <v>1978</v>
      </c>
      <c r="B137" s="365" t="s">
        <v>2089</v>
      </c>
      <c r="C137" s="366" t="s">
        <v>232</v>
      </c>
      <c r="D137" s="367"/>
      <c r="E137" s="374">
        <v>0</v>
      </c>
      <c r="F137" s="374"/>
      <c r="G137" s="374"/>
      <c r="H137" s="374">
        <v>0</v>
      </c>
      <c r="I137" s="239"/>
    </row>
    <row r="138" spans="1:9" ht="25.5">
      <c r="A138" s="361" t="s">
        <v>1975</v>
      </c>
      <c r="B138" s="362" t="s">
        <v>235</v>
      </c>
      <c r="C138" s="361" t="s">
        <v>1308</v>
      </c>
      <c r="D138" s="363"/>
      <c r="E138" s="373"/>
      <c r="F138" s="373"/>
      <c r="G138" s="373"/>
      <c r="H138" s="373"/>
      <c r="I138" s="239"/>
    </row>
    <row r="139" spans="1:9" ht="24">
      <c r="A139" s="364" t="s">
        <v>1978</v>
      </c>
      <c r="B139" s="365" t="s">
        <v>2090</v>
      </c>
      <c r="C139" s="366" t="s">
        <v>234</v>
      </c>
      <c r="D139" s="367"/>
      <c r="E139" s="374">
        <v>0</v>
      </c>
      <c r="F139" s="374"/>
      <c r="G139" s="374"/>
      <c r="H139" s="374">
        <v>0</v>
      </c>
      <c r="I139" s="239"/>
    </row>
    <row r="140" spans="1:9" ht="25.5">
      <c r="A140" s="361" t="s">
        <v>1975</v>
      </c>
      <c r="B140" s="362" t="s">
        <v>237</v>
      </c>
      <c r="C140" s="361" t="s">
        <v>1309</v>
      </c>
      <c r="D140" s="363"/>
      <c r="E140" s="373"/>
      <c r="F140" s="373"/>
      <c r="G140" s="373"/>
      <c r="H140" s="373"/>
      <c r="I140" s="239"/>
    </row>
    <row r="141" spans="1:9" ht="24">
      <c r="A141" s="364" t="s">
        <v>1978</v>
      </c>
      <c r="B141" s="365" t="s">
        <v>2091</v>
      </c>
      <c r="C141" s="366" t="s">
        <v>236</v>
      </c>
      <c r="D141" s="367"/>
      <c r="E141" s="374">
        <v>0</v>
      </c>
      <c r="F141" s="374"/>
      <c r="G141" s="374"/>
      <c r="H141" s="374">
        <v>0</v>
      </c>
      <c r="I141" s="239"/>
    </row>
    <row r="142" spans="1:9" ht="25.5">
      <c r="A142" s="361" t="s">
        <v>1975</v>
      </c>
      <c r="B142" s="362" t="s">
        <v>239</v>
      </c>
      <c r="C142" s="361" t="s">
        <v>1310</v>
      </c>
      <c r="D142" s="363"/>
      <c r="E142" s="373"/>
      <c r="F142" s="373"/>
      <c r="G142" s="373"/>
      <c r="H142" s="373"/>
      <c r="I142" s="239"/>
    </row>
    <row r="143" spans="1:9" ht="24">
      <c r="A143" s="364" t="s">
        <v>1978</v>
      </c>
      <c r="B143" s="365" t="s">
        <v>2092</v>
      </c>
      <c r="C143" s="366" t="s">
        <v>238</v>
      </c>
      <c r="D143" s="367"/>
      <c r="E143" s="374">
        <v>0</v>
      </c>
      <c r="F143" s="374"/>
      <c r="G143" s="374"/>
      <c r="H143" s="374">
        <v>0</v>
      </c>
      <c r="I143" s="239"/>
    </row>
    <row r="144" spans="1:9" ht="25.5">
      <c r="A144" s="361" t="s">
        <v>1975</v>
      </c>
      <c r="B144" s="362" t="s">
        <v>241</v>
      </c>
      <c r="C144" s="361" t="s">
        <v>1311</v>
      </c>
      <c r="D144" s="363"/>
      <c r="E144" s="373"/>
      <c r="F144" s="373"/>
      <c r="G144" s="373"/>
      <c r="H144" s="373"/>
      <c r="I144" s="239"/>
    </row>
    <row r="145" spans="1:9" ht="24">
      <c r="A145" s="364" t="s">
        <v>1978</v>
      </c>
      <c r="B145" s="365" t="s">
        <v>2093</v>
      </c>
      <c r="C145" s="366" t="s">
        <v>240</v>
      </c>
      <c r="D145" s="367"/>
      <c r="E145" s="374">
        <v>0</v>
      </c>
      <c r="F145" s="374"/>
      <c r="G145" s="374"/>
      <c r="H145" s="374">
        <v>0</v>
      </c>
      <c r="I145" s="239"/>
    </row>
    <row r="146" spans="1:9" ht="25.5">
      <c r="A146" s="361" t="s">
        <v>1975</v>
      </c>
      <c r="B146" s="362" t="s">
        <v>242</v>
      </c>
      <c r="C146" s="361" t="s">
        <v>1312</v>
      </c>
      <c r="D146" s="363"/>
      <c r="E146" s="373"/>
      <c r="F146" s="373"/>
      <c r="G146" s="373"/>
      <c r="H146" s="373"/>
      <c r="I146" s="239"/>
    </row>
    <row r="147" spans="1:9">
      <c r="A147" s="364" t="s">
        <v>2094</v>
      </c>
      <c r="B147" s="365" t="s">
        <v>2095</v>
      </c>
      <c r="C147" s="366" t="s">
        <v>243</v>
      </c>
      <c r="D147" s="367"/>
      <c r="E147" s="374">
        <v>0</v>
      </c>
      <c r="F147" s="374"/>
      <c r="G147" s="374"/>
      <c r="H147" s="374">
        <v>0</v>
      </c>
      <c r="I147" s="239"/>
    </row>
    <row r="148" spans="1:9" ht="38.25">
      <c r="A148" s="361" t="s">
        <v>1975</v>
      </c>
      <c r="B148" s="362" t="s">
        <v>245</v>
      </c>
      <c r="C148" s="361" t="s">
        <v>1313</v>
      </c>
      <c r="D148" s="363"/>
      <c r="E148" s="373"/>
      <c r="F148" s="373"/>
      <c r="G148" s="373"/>
      <c r="H148" s="373"/>
      <c r="I148" s="239"/>
    </row>
    <row r="149" spans="1:9" ht="24">
      <c r="A149" s="364" t="s">
        <v>2094</v>
      </c>
      <c r="B149" s="365" t="s">
        <v>2096</v>
      </c>
      <c r="C149" s="366" t="s">
        <v>244</v>
      </c>
      <c r="D149" s="367"/>
      <c r="E149" s="374"/>
      <c r="F149" s="374"/>
      <c r="G149" s="374"/>
      <c r="H149" s="374"/>
      <c r="I149" s="239"/>
    </row>
    <row r="150" spans="1:9" ht="38.25">
      <c r="A150" s="361" t="s">
        <v>1975</v>
      </c>
      <c r="B150" s="362" t="s">
        <v>246</v>
      </c>
      <c r="C150" s="361" t="s">
        <v>1314</v>
      </c>
      <c r="D150" s="363"/>
      <c r="E150" s="373"/>
      <c r="F150" s="373"/>
      <c r="G150" s="373"/>
      <c r="H150" s="373"/>
      <c r="I150" s="239"/>
    </row>
    <row r="151" spans="1:9" ht="25.5">
      <c r="A151" s="361" t="s">
        <v>1978</v>
      </c>
      <c r="B151" s="362" t="s">
        <v>248</v>
      </c>
      <c r="C151" s="361" t="s">
        <v>1315</v>
      </c>
      <c r="D151" s="363"/>
      <c r="E151" s="373"/>
      <c r="F151" s="373"/>
      <c r="G151" s="373"/>
      <c r="H151" s="373"/>
      <c r="I151" s="239"/>
    </row>
    <row r="152" spans="1:9" ht="24">
      <c r="A152" s="364" t="s">
        <v>2094</v>
      </c>
      <c r="B152" s="365" t="s">
        <v>2097</v>
      </c>
      <c r="C152" s="366" t="s">
        <v>247</v>
      </c>
      <c r="D152" s="367"/>
      <c r="E152" s="374">
        <v>0</v>
      </c>
      <c r="F152" s="374"/>
      <c r="G152" s="374"/>
      <c r="H152" s="374">
        <v>0</v>
      </c>
      <c r="I152" s="239"/>
    </row>
    <row r="153" spans="1:9" ht="38.25">
      <c r="A153" s="361" t="s">
        <v>1978</v>
      </c>
      <c r="B153" s="362" t="s">
        <v>250</v>
      </c>
      <c r="C153" s="361" t="s">
        <v>1316</v>
      </c>
      <c r="D153" s="363"/>
      <c r="E153" s="373"/>
      <c r="F153" s="373"/>
      <c r="G153" s="373"/>
      <c r="H153" s="373"/>
      <c r="I153" s="239"/>
    </row>
    <row r="154" spans="1:9">
      <c r="A154" s="364">
        <v>8</v>
      </c>
      <c r="B154" s="365" t="s">
        <v>2098</v>
      </c>
      <c r="C154" s="366" t="s">
        <v>2099</v>
      </c>
      <c r="D154" s="367"/>
      <c r="E154" s="374">
        <v>0</v>
      </c>
      <c r="F154" s="374"/>
      <c r="G154" s="374"/>
      <c r="H154" s="374">
        <v>0</v>
      </c>
      <c r="I154" s="239"/>
    </row>
    <row r="155" spans="1:9" ht="24">
      <c r="A155" s="364">
        <v>8</v>
      </c>
      <c r="B155" s="365" t="s">
        <v>2100</v>
      </c>
      <c r="C155" s="366" t="s">
        <v>2101</v>
      </c>
      <c r="D155" s="367"/>
      <c r="E155" s="374">
        <v>0</v>
      </c>
      <c r="F155" s="374"/>
      <c r="G155" s="374"/>
      <c r="H155" s="374">
        <v>0</v>
      </c>
      <c r="I155" s="239"/>
    </row>
    <row r="156" spans="1:9" ht="24">
      <c r="A156" s="364">
        <v>8</v>
      </c>
      <c r="B156" s="368" t="s">
        <v>2102</v>
      </c>
      <c r="C156" s="366" t="s">
        <v>2103</v>
      </c>
      <c r="D156" s="367"/>
      <c r="E156" s="374">
        <v>0</v>
      </c>
      <c r="F156" s="374"/>
      <c r="G156" s="374"/>
      <c r="H156" s="374">
        <v>0</v>
      </c>
      <c r="I156" s="239"/>
    </row>
    <row r="157" spans="1:9" ht="24">
      <c r="A157" s="364">
        <v>8</v>
      </c>
      <c r="B157" s="365" t="s">
        <v>2104</v>
      </c>
      <c r="C157" s="366" t="s">
        <v>249</v>
      </c>
      <c r="D157" s="367"/>
      <c r="E157" s="374">
        <v>0</v>
      </c>
      <c r="F157" s="374"/>
      <c r="G157" s="374"/>
      <c r="H157" s="374">
        <v>0</v>
      </c>
      <c r="I157" s="239"/>
    </row>
    <row r="158" spans="1:9" ht="25.5">
      <c r="A158" s="361" t="s">
        <v>1975</v>
      </c>
      <c r="B158" s="362" t="s">
        <v>252</v>
      </c>
      <c r="C158" s="361" t="s">
        <v>1317</v>
      </c>
      <c r="D158" s="363"/>
      <c r="E158" s="373"/>
      <c r="F158" s="373"/>
      <c r="G158" s="373"/>
      <c r="H158" s="373"/>
      <c r="I158" s="239"/>
    </row>
    <row r="159" spans="1:9" ht="24">
      <c r="A159" s="364" t="s">
        <v>1978</v>
      </c>
      <c r="B159" s="365" t="s">
        <v>2105</v>
      </c>
      <c r="C159" s="366" t="s">
        <v>251</v>
      </c>
      <c r="D159" s="367"/>
      <c r="E159" s="374">
        <v>0</v>
      </c>
      <c r="F159" s="374"/>
      <c r="G159" s="374"/>
      <c r="H159" s="374">
        <v>0</v>
      </c>
      <c r="I159" s="239"/>
    </row>
    <row r="160" spans="1:9" ht="38.25">
      <c r="A160" s="361" t="s">
        <v>1975</v>
      </c>
      <c r="B160" s="362" t="s">
        <v>254</v>
      </c>
      <c r="C160" s="361" t="s">
        <v>1318</v>
      </c>
      <c r="D160" s="363"/>
      <c r="E160" s="373"/>
      <c r="F160" s="373"/>
      <c r="G160" s="373"/>
      <c r="H160" s="373"/>
      <c r="I160" s="239"/>
    </row>
    <row r="161" spans="1:9" ht="24">
      <c r="A161" s="364" t="s">
        <v>1978</v>
      </c>
      <c r="B161" s="365" t="s">
        <v>2106</v>
      </c>
      <c r="C161" s="366" t="s">
        <v>253</v>
      </c>
      <c r="D161" s="367"/>
      <c r="E161" s="374"/>
      <c r="F161" s="374"/>
      <c r="G161" s="374"/>
      <c r="H161" s="374"/>
      <c r="I161" s="239"/>
    </row>
    <row r="162" spans="1:9" ht="38.25">
      <c r="A162" s="361" t="s">
        <v>1975</v>
      </c>
      <c r="B162" s="362" t="s">
        <v>256</v>
      </c>
      <c r="C162" s="361" t="s">
        <v>1319</v>
      </c>
      <c r="D162" s="363"/>
      <c r="E162" s="373"/>
      <c r="F162" s="373"/>
      <c r="G162" s="373"/>
      <c r="H162" s="373"/>
      <c r="I162" s="239"/>
    </row>
    <row r="163" spans="1:9" ht="36">
      <c r="A163" s="364" t="s">
        <v>1978</v>
      </c>
      <c r="B163" s="365" t="s">
        <v>2107</v>
      </c>
      <c r="C163" s="366" t="s">
        <v>255</v>
      </c>
      <c r="D163" s="367"/>
      <c r="E163" s="374"/>
      <c r="F163" s="374"/>
      <c r="G163" s="374"/>
      <c r="H163" s="374"/>
      <c r="I163" s="239"/>
    </row>
    <row r="164" spans="1:9" ht="38.25">
      <c r="A164" s="361" t="s">
        <v>1971</v>
      </c>
      <c r="B164" s="362" t="s">
        <v>257</v>
      </c>
      <c r="C164" s="361" t="s">
        <v>2108</v>
      </c>
      <c r="D164" s="363"/>
      <c r="E164" s="373"/>
      <c r="F164" s="373"/>
      <c r="G164" s="373"/>
      <c r="H164" s="373"/>
      <c r="I164" s="239"/>
    </row>
    <row r="165" spans="1:9" ht="25.5">
      <c r="A165" s="361" t="s">
        <v>1973</v>
      </c>
      <c r="B165" s="362" t="s">
        <v>259</v>
      </c>
      <c r="C165" s="361" t="s">
        <v>2109</v>
      </c>
      <c r="D165" s="363"/>
      <c r="E165" s="373"/>
      <c r="F165" s="373"/>
      <c r="G165" s="373"/>
      <c r="H165" s="373"/>
      <c r="I165" s="239"/>
    </row>
    <row r="166" spans="1:9" ht="24">
      <c r="A166" s="364" t="s">
        <v>1975</v>
      </c>
      <c r="B166" s="365" t="s">
        <v>2110</v>
      </c>
      <c r="C166" s="366" t="s">
        <v>258</v>
      </c>
      <c r="D166" s="367"/>
      <c r="E166" s="374">
        <v>0</v>
      </c>
      <c r="F166" s="374"/>
      <c r="G166" s="374"/>
      <c r="H166" s="374">
        <v>0</v>
      </c>
      <c r="I166" s="239"/>
    </row>
    <row r="167" spans="1:9" ht="25.5">
      <c r="A167" s="361" t="s">
        <v>1973</v>
      </c>
      <c r="B167" s="362" t="s">
        <v>261</v>
      </c>
      <c r="C167" s="361" t="s">
        <v>2111</v>
      </c>
      <c r="D167" s="363"/>
      <c r="E167" s="373"/>
      <c r="F167" s="373"/>
      <c r="G167" s="373"/>
      <c r="H167" s="373"/>
      <c r="I167" s="239"/>
    </row>
    <row r="168" spans="1:9" ht="24">
      <c r="A168" s="364" t="s">
        <v>1975</v>
      </c>
      <c r="B168" s="365" t="s">
        <v>2112</v>
      </c>
      <c r="C168" s="366" t="s">
        <v>260</v>
      </c>
      <c r="D168" s="367"/>
      <c r="E168" s="374">
        <v>0</v>
      </c>
      <c r="F168" s="374"/>
      <c r="G168" s="374"/>
      <c r="H168" s="374">
        <v>0</v>
      </c>
      <c r="I168" s="239"/>
    </row>
    <row r="169" spans="1:9" ht="38.25">
      <c r="A169" s="361" t="s">
        <v>1973</v>
      </c>
      <c r="B169" s="362" t="s">
        <v>262</v>
      </c>
      <c r="C169" s="361" t="s">
        <v>2113</v>
      </c>
      <c r="D169" s="363"/>
      <c r="E169" s="373"/>
      <c r="F169" s="373"/>
      <c r="G169" s="373"/>
      <c r="H169" s="373"/>
      <c r="I169" s="239"/>
    </row>
    <row r="170" spans="1:9" ht="24">
      <c r="A170" s="364" t="s">
        <v>1975</v>
      </c>
      <c r="B170" s="365" t="s">
        <v>2114</v>
      </c>
      <c r="C170" s="366" t="s">
        <v>2115</v>
      </c>
      <c r="D170" s="367"/>
      <c r="E170" s="374">
        <v>0</v>
      </c>
      <c r="F170" s="374"/>
      <c r="G170" s="374"/>
      <c r="H170" s="374">
        <v>0</v>
      </c>
      <c r="I170" s="239"/>
    </row>
    <row r="171" spans="1:9" ht="25.5">
      <c r="A171" s="361" t="s">
        <v>1973</v>
      </c>
      <c r="B171" s="362" t="s">
        <v>264</v>
      </c>
      <c r="C171" s="361" t="s">
        <v>2116</v>
      </c>
      <c r="D171" s="363"/>
      <c r="E171" s="373"/>
      <c r="F171" s="373"/>
      <c r="G171" s="373"/>
      <c r="H171" s="373"/>
      <c r="I171" s="239"/>
    </row>
    <row r="172" spans="1:9" ht="24">
      <c r="A172" s="364" t="s">
        <v>1975</v>
      </c>
      <c r="B172" s="365" t="s">
        <v>2117</v>
      </c>
      <c r="C172" s="366" t="s">
        <v>263</v>
      </c>
      <c r="D172" s="367"/>
      <c r="E172" s="374">
        <v>0</v>
      </c>
      <c r="F172" s="374"/>
      <c r="G172" s="374"/>
      <c r="H172" s="374">
        <v>0</v>
      </c>
      <c r="I172" s="239"/>
    </row>
    <row r="173" spans="1:9" ht="38.25">
      <c r="A173" s="361" t="s">
        <v>1973</v>
      </c>
      <c r="B173" s="362" t="s">
        <v>266</v>
      </c>
      <c r="C173" s="361" t="s">
        <v>1325</v>
      </c>
      <c r="D173" s="363"/>
      <c r="E173" s="373"/>
      <c r="F173" s="373"/>
      <c r="G173" s="373"/>
      <c r="H173" s="373"/>
      <c r="I173" s="239"/>
    </row>
    <row r="174" spans="1:9" ht="36">
      <c r="A174" s="364" t="s">
        <v>1975</v>
      </c>
      <c r="B174" s="365" t="s">
        <v>2118</v>
      </c>
      <c r="C174" s="366" t="s">
        <v>265</v>
      </c>
      <c r="D174" s="367"/>
      <c r="E174" s="374">
        <v>0</v>
      </c>
      <c r="F174" s="374"/>
      <c r="G174" s="374"/>
      <c r="H174" s="374">
        <v>0</v>
      </c>
      <c r="I174" s="239"/>
    </row>
    <row r="175" spans="1:9" ht="25.5">
      <c r="A175" s="361" t="s">
        <v>1971</v>
      </c>
      <c r="B175" s="362" t="s">
        <v>267</v>
      </c>
      <c r="C175" s="361" t="s">
        <v>2119</v>
      </c>
      <c r="D175" s="363"/>
      <c r="E175" s="373"/>
      <c r="F175" s="373"/>
      <c r="G175" s="373"/>
      <c r="H175" s="373"/>
      <c r="I175" s="239"/>
    </row>
    <row r="176" spans="1:9">
      <c r="A176" s="369">
        <v>5</v>
      </c>
      <c r="B176" s="370" t="s">
        <v>2120</v>
      </c>
      <c r="C176" s="371" t="s">
        <v>268</v>
      </c>
      <c r="D176" s="372"/>
      <c r="E176" s="375"/>
      <c r="F176" s="375"/>
      <c r="G176" s="375"/>
      <c r="H176" s="375"/>
      <c r="I176" s="239"/>
    </row>
    <row r="177" spans="1:9">
      <c r="A177" s="364" t="s">
        <v>1975</v>
      </c>
      <c r="B177" s="365" t="s">
        <v>2121</v>
      </c>
      <c r="C177" s="366" t="s">
        <v>199</v>
      </c>
      <c r="D177" s="367"/>
      <c r="E177" s="374">
        <v>0</v>
      </c>
      <c r="F177" s="374"/>
      <c r="G177" s="374"/>
      <c r="H177" s="374">
        <v>0</v>
      </c>
      <c r="I177" s="239"/>
    </row>
    <row r="178" spans="1:9">
      <c r="A178" s="364" t="s">
        <v>1975</v>
      </c>
      <c r="B178" s="365" t="s">
        <v>2122</v>
      </c>
      <c r="C178" s="366" t="s">
        <v>269</v>
      </c>
      <c r="D178" s="367"/>
      <c r="E178" s="374">
        <v>0</v>
      </c>
      <c r="F178" s="374"/>
      <c r="G178" s="374"/>
      <c r="H178" s="374">
        <v>0</v>
      </c>
      <c r="I178" s="239"/>
    </row>
    <row r="179" spans="1:9">
      <c r="A179" s="364" t="s">
        <v>1975</v>
      </c>
      <c r="B179" s="365" t="s">
        <v>2123</v>
      </c>
      <c r="C179" s="366" t="s">
        <v>270</v>
      </c>
      <c r="D179" s="367"/>
      <c r="E179" s="374">
        <v>0</v>
      </c>
      <c r="F179" s="374"/>
      <c r="G179" s="374"/>
      <c r="H179" s="374">
        <v>0</v>
      </c>
      <c r="I179" s="239"/>
    </row>
    <row r="180" spans="1:9">
      <c r="A180" s="364" t="s">
        <v>1975</v>
      </c>
      <c r="B180" s="365" t="s">
        <v>2124</v>
      </c>
      <c r="C180" s="366" t="s">
        <v>222</v>
      </c>
      <c r="D180" s="367"/>
      <c r="E180" s="374">
        <v>0</v>
      </c>
      <c r="F180" s="374"/>
      <c r="G180" s="374"/>
      <c r="H180" s="374">
        <v>0</v>
      </c>
      <c r="I180" s="239"/>
    </row>
    <row r="181" spans="1:9">
      <c r="A181" s="364" t="s">
        <v>1975</v>
      </c>
      <c r="B181" s="365" t="s">
        <v>2125</v>
      </c>
      <c r="C181" s="366" t="s">
        <v>271</v>
      </c>
      <c r="D181" s="367"/>
      <c r="E181" s="374">
        <v>0</v>
      </c>
      <c r="F181" s="374"/>
      <c r="G181" s="374"/>
      <c r="H181" s="374">
        <v>0</v>
      </c>
      <c r="I181" s="239"/>
    </row>
    <row r="182" spans="1:9">
      <c r="A182" s="364" t="s">
        <v>1975</v>
      </c>
      <c r="B182" s="365" t="s">
        <v>2126</v>
      </c>
      <c r="C182" s="366" t="s">
        <v>272</v>
      </c>
      <c r="D182" s="367"/>
      <c r="E182" s="374">
        <v>0</v>
      </c>
      <c r="F182" s="374"/>
      <c r="G182" s="374"/>
      <c r="H182" s="374">
        <v>0</v>
      </c>
      <c r="I182" s="239"/>
    </row>
    <row r="183" spans="1:9">
      <c r="A183" s="364" t="s">
        <v>1975</v>
      </c>
      <c r="B183" s="365" t="s">
        <v>2127</v>
      </c>
      <c r="C183" s="366" t="s">
        <v>273</v>
      </c>
      <c r="D183" s="367"/>
      <c r="E183" s="374">
        <v>0</v>
      </c>
      <c r="F183" s="374"/>
      <c r="G183" s="374"/>
      <c r="H183" s="374">
        <v>0</v>
      </c>
      <c r="I183" s="239"/>
    </row>
    <row r="184" spans="1:9">
      <c r="A184" s="369">
        <v>5</v>
      </c>
      <c r="B184" s="370" t="s">
        <v>2128</v>
      </c>
      <c r="C184" s="371" t="s">
        <v>274</v>
      </c>
      <c r="D184" s="372"/>
      <c r="E184" s="375"/>
      <c r="F184" s="375"/>
      <c r="G184" s="375"/>
      <c r="H184" s="375"/>
      <c r="I184" s="239"/>
    </row>
    <row r="185" spans="1:9">
      <c r="A185" s="364">
        <v>6</v>
      </c>
      <c r="B185" s="365" t="s">
        <v>2129</v>
      </c>
      <c r="C185" s="366" t="s">
        <v>275</v>
      </c>
      <c r="D185" s="367"/>
      <c r="E185" s="374">
        <v>0</v>
      </c>
      <c r="F185" s="374"/>
      <c r="G185" s="374"/>
      <c r="H185" s="374">
        <v>0</v>
      </c>
      <c r="I185" s="239"/>
    </row>
    <row r="186" spans="1:9">
      <c r="A186" s="364">
        <v>6</v>
      </c>
      <c r="B186" s="365" t="s">
        <v>2130</v>
      </c>
      <c r="C186" s="366" t="s">
        <v>276</v>
      </c>
      <c r="D186" s="367"/>
      <c r="E186" s="374">
        <v>0</v>
      </c>
      <c r="F186" s="374"/>
      <c r="G186" s="374"/>
      <c r="H186" s="374">
        <v>0</v>
      </c>
      <c r="I186" s="239"/>
    </row>
    <row r="187" spans="1:9">
      <c r="A187" s="364">
        <v>6</v>
      </c>
      <c r="B187" s="365" t="s">
        <v>2131</v>
      </c>
      <c r="C187" s="366" t="s">
        <v>277</v>
      </c>
      <c r="D187" s="367"/>
      <c r="E187" s="374">
        <v>0</v>
      </c>
      <c r="F187" s="374"/>
      <c r="G187" s="374"/>
      <c r="H187" s="374">
        <v>0</v>
      </c>
      <c r="I187" s="239"/>
    </row>
    <row r="188" spans="1:9">
      <c r="A188" s="364">
        <v>6</v>
      </c>
      <c r="B188" s="365" t="s">
        <v>2132</v>
      </c>
      <c r="C188" s="366" t="s">
        <v>278</v>
      </c>
      <c r="D188" s="367"/>
      <c r="E188" s="374">
        <v>0</v>
      </c>
      <c r="F188" s="374"/>
      <c r="G188" s="374"/>
      <c r="H188" s="374">
        <v>0</v>
      </c>
      <c r="I188" s="239"/>
    </row>
    <row r="189" spans="1:9">
      <c r="A189" s="364">
        <v>6</v>
      </c>
      <c r="B189" s="365" t="s">
        <v>2133</v>
      </c>
      <c r="C189" s="366" t="s">
        <v>279</v>
      </c>
      <c r="D189" s="367"/>
      <c r="E189" s="374">
        <v>0</v>
      </c>
      <c r="F189" s="374"/>
      <c r="G189" s="374"/>
      <c r="H189" s="374">
        <v>0</v>
      </c>
      <c r="I189" s="239"/>
    </row>
    <row r="190" spans="1:9">
      <c r="A190" s="364">
        <v>6</v>
      </c>
      <c r="B190" s="365" t="s">
        <v>2134</v>
      </c>
      <c r="C190" s="366" t="s">
        <v>280</v>
      </c>
      <c r="D190" s="367"/>
      <c r="E190" s="374">
        <v>0</v>
      </c>
      <c r="F190" s="374"/>
      <c r="G190" s="374"/>
      <c r="H190" s="374">
        <v>0</v>
      </c>
      <c r="I190" s="239"/>
    </row>
    <row r="191" spans="1:9">
      <c r="A191" s="364">
        <v>6</v>
      </c>
      <c r="B191" s="365" t="s">
        <v>2135</v>
      </c>
      <c r="C191" s="366" t="s">
        <v>281</v>
      </c>
      <c r="D191" s="367"/>
      <c r="E191" s="374">
        <v>0</v>
      </c>
      <c r="F191" s="374"/>
      <c r="G191" s="374"/>
      <c r="H191" s="374">
        <v>0</v>
      </c>
      <c r="I191" s="239"/>
    </row>
    <row r="192" spans="1:9">
      <c r="A192" s="364">
        <v>6</v>
      </c>
      <c r="B192" s="365" t="s">
        <v>2136</v>
      </c>
      <c r="C192" s="366" t="s">
        <v>282</v>
      </c>
      <c r="D192" s="367"/>
      <c r="E192" s="374">
        <v>0</v>
      </c>
      <c r="F192" s="374"/>
      <c r="G192" s="374"/>
      <c r="H192" s="374">
        <v>0</v>
      </c>
      <c r="I192" s="239"/>
    </row>
    <row r="193" spans="1:9">
      <c r="A193" s="364">
        <v>6</v>
      </c>
      <c r="B193" s="365" t="s">
        <v>2137</v>
      </c>
      <c r="C193" s="366" t="s">
        <v>283</v>
      </c>
      <c r="D193" s="367"/>
      <c r="E193" s="374">
        <v>0</v>
      </c>
      <c r="F193" s="374"/>
      <c r="G193" s="374"/>
      <c r="H193" s="374">
        <v>0</v>
      </c>
      <c r="I193" s="239"/>
    </row>
    <row r="194" spans="1:9">
      <c r="A194" s="364">
        <v>6</v>
      </c>
      <c r="B194" s="365" t="s">
        <v>2138</v>
      </c>
      <c r="C194" s="366" t="s">
        <v>284</v>
      </c>
      <c r="D194" s="367"/>
      <c r="E194" s="374">
        <v>0</v>
      </c>
      <c r="F194" s="374"/>
      <c r="G194" s="374"/>
      <c r="H194" s="374">
        <v>0</v>
      </c>
      <c r="I194" s="239"/>
    </row>
    <row r="195" spans="1:9">
      <c r="A195" s="364">
        <v>6</v>
      </c>
      <c r="B195" s="365" t="s">
        <v>2139</v>
      </c>
      <c r="C195" s="366" t="s">
        <v>285</v>
      </c>
      <c r="D195" s="367"/>
      <c r="E195" s="374">
        <v>0</v>
      </c>
      <c r="F195" s="374"/>
      <c r="G195" s="374"/>
      <c r="H195" s="374">
        <v>0</v>
      </c>
      <c r="I195" s="239"/>
    </row>
    <row r="196" spans="1:9">
      <c r="A196" s="364">
        <v>6</v>
      </c>
      <c r="B196" s="365" t="s">
        <v>2140</v>
      </c>
      <c r="C196" s="366" t="s">
        <v>286</v>
      </c>
      <c r="D196" s="367"/>
      <c r="E196" s="374">
        <v>0</v>
      </c>
      <c r="F196" s="374"/>
      <c r="G196" s="374"/>
      <c r="H196" s="374">
        <v>0</v>
      </c>
      <c r="I196" s="239"/>
    </row>
    <row r="197" spans="1:9">
      <c r="A197" s="364">
        <v>6</v>
      </c>
      <c r="B197" s="365" t="s">
        <v>2141</v>
      </c>
      <c r="C197" s="366" t="s">
        <v>287</v>
      </c>
      <c r="D197" s="367"/>
      <c r="E197" s="374">
        <v>0</v>
      </c>
      <c r="F197" s="374"/>
      <c r="G197" s="374"/>
      <c r="H197" s="374">
        <v>0</v>
      </c>
      <c r="I197" s="239"/>
    </row>
    <row r="198" spans="1:9">
      <c r="A198" s="364">
        <v>6</v>
      </c>
      <c r="B198" s="365" t="s">
        <v>2142</v>
      </c>
      <c r="C198" s="366" t="s">
        <v>288</v>
      </c>
      <c r="D198" s="367"/>
      <c r="E198" s="374">
        <v>0</v>
      </c>
      <c r="F198" s="374"/>
      <c r="G198" s="374"/>
      <c r="H198" s="374">
        <v>0</v>
      </c>
      <c r="I198" s="239"/>
    </row>
    <row r="199" spans="1:9" ht="24">
      <c r="A199" s="369">
        <v>6</v>
      </c>
      <c r="B199" s="370" t="s">
        <v>2143</v>
      </c>
      <c r="C199" s="371" t="s">
        <v>289</v>
      </c>
      <c r="D199" s="372"/>
      <c r="E199" s="375"/>
      <c r="F199" s="375"/>
      <c r="G199" s="375"/>
      <c r="H199" s="375"/>
      <c r="I199" s="239"/>
    </row>
    <row r="200" spans="1:9">
      <c r="A200" s="364">
        <v>7</v>
      </c>
      <c r="B200" s="365" t="s">
        <v>2144</v>
      </c>
      <c r="C200" s="366" t="s">
        <v>290</v>
      </c>
      <c r="D200" s="367"/>
      <c r="E200" s="374">
        <v>0</v>
      </c>
      <c r="F200" s="374"/>
      <c r="G200" s="374"/>
      <c r="H200" s="374">
        <v>0</v>
      </c>
      <c r="I200" s="239"/>
    </row>
    <row r="201" spans="1:9">
      <c r="A201" s="364">
        <v>7</v>
      </c>
      <c r="B201" s="365" t="s">
        <v>2145</v>
      </c>
      <c r="C201" s="366" t="s">
        <v>291</v>
      </c>
      <c r="D201" s="367"/>
      <c r="E201" s="374">
        <v>0</v>
      </c>
      <c r="F201" s="374"/>
      <c r="G201" s="374"/>
      <c r="H201" s="374">
        <v>0</v>
      </c>
      <c r="I201" s="239"/>
    </row>
    <row r="202" spans="1:9">
      <c r="A202" s="364">
        <v>6</v>
      </c>
      <c r="B202" s="365" t="s">
        <v>2146</v>
      </c>
      <c r="C202" s="366" t="s">
        <v>292</v>
      </c>
      <c r="D202" s="367"/>
      <c r="E202" s="374">
        <v>0</v>
      </c>
      <c r="F202" s="374"/>
      <c r="G202" s="374"/>
      <c r="H202" s="374">
        <v>0</v>
      </c>
      <c r="I202" s="239"/>
    </row>
    <row r="203" spans="1:9">
      <c r="A203" s="364">
        <v>5</v>
      </c>
      <c r="B203" s="365" t="s">
        <v>2147</v>
      </c>
      <c r="C203" s="366" t="s">
        <v>2148</v>
      </c>
      <c r="D203" s="367"/>
      <c r="E203" s="374">
        <v>0</v>
      </c>
      <c r="F203" s="374"/>
      <c r="G203" s="374"/>
      <c r="H203" s="374">
        <v>0</v>
      </c>
      <c r="I203" s="239"/>
    </row>
    <row r="204" spans="1:9">
      <c r="A204" s="364">
        <v>5</v>
      </c>
      <c r="B204" s="365" t="s">
        <v>2149</v>
      </c>
      <c r="C204" s="366" t="s">
        <v>293</v>
      </c>
      <c r="D204" s="367"/>
      <c r="E204" s="374">
        <v>0</v>
      </c>
      <c r="F204" s="374"/>
      <c r="G204" s="374"/>
      <c r="H204" s="374">
        <v>57992.79</v>
      </c>
      <c r="I204" s="239"/>
    </row>
    <row r="205" spans="1:9">
      <c r="A205" s="364">
        <v>5</v>
      </c>
      <c r="B205" s="365" t="s">
        <v>2150</v>
      </c>
      <c r="C205" s="366" t="s">
        <v>294</v>
      </c>
      <c r="D205" s="367"/>
      <c r="E205" s="374">
        <v>0</v>
      </c>
      <c r="F205" s="374"/>
      <c r="G205" s="374"/>
      <c r="H205" s="374">
        <v>0</v>
      </c>
      <c r="I205" s="239"/>
    </row>
    <row r="206" spans="1:9">
      <c r="A206" s="364">
        <v>5</v>
      </c>
      <c r="B206" s="365" t="s">
        <v>2151</v>
      </c>
      <c r="C206" s="366" t="s">
        <v>295</v>
      </c>
      <c r="D206" s="367"/>
      <c r="E206" s="374">
        <v>0</v>
      </c>
      <c r="F206" s="374"/>
      <c r="G206" s="374"/>
      <c r="H206" s="374">
        <v>0</v>
      </c>
      <c r="I206" s="239"/>
    </row>
    <row r="207" spans="1:9">
      <c r="A207" s="364">
        <v>5</v>
      </c>
      <c r="B207" s="365" t="s">
        <v>2152</v>
      </c>
      <c r="C207" s="366" t="s">
        <v>296</v>
      </c>
      <c r="D207" s="367"/>
      <c r="E207" s="374">
        <v>160000</v>
      </c>
      <c r="F207" s="374"/>
      <c r="G207" s="374"/>
      <c r="H207" s="374">
        <v>160802</v>
      </c>
      <c r="I207" s="239"/>
    </row>
    <row r="208" spans="1:9">
      <c r="A208" s="364">
        <v>5</v>
      </c>
      <c r="B208" s="365" t="s">
        <v>2153</v>
      </c>
      <c r="C208" s="366" t="s">
        <v>297</v>
      </c>
      <c r="D208" s="367"/>
      <c r="E208" s="374">
        <v>0</v>
      </c>
      <c r="F208" s="374"/>
      <c r="G208" s="374"/>
      <c r="H208" s="374">
        <v>0</v>
      </c>
      <c r="I208" s="239"/>
    </row>
    <row r="209" spans="1:9">
      <c r="A209" s="369">
        <v>5</v>
      </c>
      <c r="B209" s="370" t="s">
        <v>2154</v>
      </c>
      <c r="C209" s="371" t="s">
        <v>298</v>
      </c>
      <c r="D209" s="372"/>
      <c r="E209" s="375"/>
      <c r="F209" s="375"/>
      <c r="G209" s="375"/>
      <c r="H209" s="375"/>
      <c r="I209" s="239"/>
    </row>
    <row r="210" spans="1:9">
      <c r="A210" s="364">
        <v>6</v>
      </c>
      <c r="B210" s="365" t="s">
        <v>2155</v>
      </c>
      <c r="C210" s="366" t="s">
        <v>299</v>
      </c>
      <c r="D210" s="367"/>
      <c r="E210" s="374">
        <v>0</v>
      </c>
      <c r="F210" s="374"/>
      <c r="G210" s="374"/>
      <c r="H210" s="374">
        <v>0</v>
      </c>
      <c r="I210" s="239"/>
    </row>
    <row r="211" spans="1:9">
      <c r="A211" s="364">
        <v>6</v>
      </c>
      <c r="B211" s="365" t="s">
        <v>2156</v>
      </c>
      <c r="C211" s="366" t="s">
        <v>300</v>
      </c>
      <c r="D211" s="367"/>
      <c r="E211" s="374">
        <v>0</v>
      </c>
      <c r="F211" s="374"/>
      <c r="G211" s="374"/>
      <c r="H211" s="374">
        <v>0</v>
      </c>
      <c r="I211" s="239"/>
    </row>
    <row r="212" spans="1:9" ht="25.5">
      <c r="A212" s="361" t="s">
        <v>1971</v>
      </c>
      <c r="B212" s="362" t="s">
        <v>1327</v>
      </c>
      <c r="C212" s="361" t="s">
        <v>2157</v>
      </c>
      <c r="D212" s="363"/>
      <c r="E212" s="373"/>
      <c r="F212" s="373"/>
      <c r="G212" s="373"/>
      <c r="H212" s="373"/>
      <c r="I212" s="239"/>
    </row>
    <row r="213" spans="1:9" ht="25.5">
      <c r="A213" s="361" t="s">
        <v>1973</v>
      </c>
      <c r="B213" s="362" t="s">
        <v>302</v>
      </c>
      <c r="C213" s="361" t="s">
        <v>2158</v>
      </c>
      <c r="D213" s="363"/>
      <c r="E213" s="373"/>
      <c r="F213" s="373"/>
      <c r="G213" s="373"/>
      <c r="H213" s="373"/>
      <c r="I213" s="239"/>
    </row>
    <row r="214" spans="1:9" ht="24">
      <c r="A214" s="364" t="s">
        <v>1975</v>
      </c>
      <c r="B214" s="365" t="s">
        <v>2159</v>
      </c>
      <c r="C214" s="366" t="s">
        <v>301</v>
      </c>
      <c r="D214" s="367"/>
      <c r="E214" s="374">
        <v>0</v>
      </c>
      <c r="F214" s="374"/>
      <c r="G214" s="374"/>
      <c r="H214" s="374">
        <v>0</v>
      </c>
      <c r="I214" s="239"/>
    </row>
    <row r="215" spans="1:9" ht="25.5">
      <c r="A215" s="361" t="s">
        <v>1973</v>
      </c>
      <c r="B215" s="362" t="s">
        <v>304</v>
      </c>
      <c r="C215" s="361" t="s">
        <v>2160</v>
      </c>
      <c r="D215" s="363"/>
      <c r="E215" s="373"/>
      <c r="F215" s="373"/>
      <c r="G215" s="373"/>
      <c r="H215" s="373"/>
      <c r="I215" s="239"/>
    </row>
    <row r="216" spans="1:9" ht="24">
      <c r="A216" s="364" t="s">
        <v>1975</v>
      </c>
      <c r="B216" s="365" t="s">
        <v>2161</v>
      </c>
      <c r="C216" s="366" t="s">
        <v>303</v>
      </c>
      <c r="D216" s="367"/>
      <c r="E216" s="374">
        <v>0</v>
      </c>
      <c r="F216" s="374"/>
      <c r="G216" s="374"/>
      <c r="H216" s="374">
        <v>0</v>
      </c>
      <c r="I216" s="239"/>
    </row>
    <row r="217" spans="1:9" ht="25.5">
      <c r="A217" s="361" t="s">
        <v>1973</v>
      </c>
      <c r="B217" s="362" t="s">
        <v>306</v>
      </c>
      <c r="C217" s="361" t="s">
        <v>2162</v>
      </c>
      <c r="D217" s="363"/>
      <c r="E217" s="373"/>
      <c r="F217" s="373"/>
      <c r="G217" s="373"/>
      <c r="H217" s="373"/>
      <c r="I217" s="239"/>
    </row>
    <row r="218" spans="1:9" ht="24">
      <c r="A218" s="364" t="s">
        <v>1975</v>
      </c>
      <c r="B218" s="365" t="s">
        <v>2163</v>
      </c>
      <c r="C218" s="366" t="s">
        <v>305</v>
      </c>
      <c r="D218" s="367"/>
      <c r="E218" s="374">
        <v>0</v>
      </c>
      <c r="F218" s="374"/>
      <c r="G218" s="374"/>
      <c r="H218" s="374">
        <v>0</v>
      </c>
      <c r="I218" s="239"/>
    </row>
    <row r="219" spans="1:9" ht="25.5">
      <c r="A219" s="361" t="s">
        <v>1973</v>
      </c>
      <c r="B219" s="362" t="s">
        <v>308</v>
      </c>
      <c r="C219" s="361" t="s">
        <v>2164</v>
      </c>
      <c r="D219" s="363"/>
      <c r="E219" s="373"/>
      <c r="F219" s="373"/>
      <c r="G219" s="373"/>
      <c r="H219" s="373"/>
      <c r="I219" s="239"/>
    </row>
    <row r="220" spans="1:9" ht="24">
      <c r="A220" s="364" t="s">
        <v>1975</v>
      </c>
      <c r="B220" s="365" t="s">
        <v>2165</v>
      </c>
      <c r="C220" s="366" t="s">
        <v>307</v>
      </c>
      <c r="D220" s="367"/>
      <c r="E220" s="374">
        <v>0</v>
      </c>
      <c r="F220" s="374"/>
      <c r="G220" s="374"/>
      <c r="H220" s="374">
        <v>0</v>
      </c>
      <c r="I220" s="239"/>
    </row>
    <row r="221" spans="1:9" ht="38.25">
      <c r="A221" s="361" t="s">
        <v>1973</v>
      </c>
      <c r="B221" s="362" t="s">
        <v>310</v>
      </c>
      <c r="C221" s="361" t="s">
        <v>2166</v>
      </c>
      <c r="D221" s="363" t="s">
        <v>1253</v>
      </c>
      <c r="E221" s="373"/>
      <c r="F221" s="373"/>
      <c r="G221" s="373"/>
      <c r="H221" s="373"/>
      <c r="I221" s="239"/>
    </row>
    <row r="222" spans="1:9" ht="36">
      <c r="A222" s="364" t="s">
        <v>1975</v>
      </c>
      <c r="B222" s="365" t="s">
        <v>2167</v>
      </c>
      <c r="C222" s="366" t="s">
        <v>309</v>
      </c>
      <c r="D222" s="367" t="s">
        <v>1253</v>
      </c>
      <c r="E222" s="374">
        <v>0</v>
      </c>
      <c r="F222" s="374"/>
      <c r="G222" s="374"/>
      <c r="H222" s="374">
        <v>0</v>
      </c>
      <c r="I222" s="239"/>
    </row>
    <row r="223" spans="1:9" ht="25.5">
      <c r="A223" s="361" t="s">
        <v>1973</v>
      </c>
      <c r="B223" s="362" t="s">
        <v>312</v>
      </c>
      <c r="C223" s="361" t="s">
        <v>2168</v>
      </c>
      <c r="D223" s="363"/>
      <c r="E223" s="373"/>
      <c r="F223" s="373"/>
      <c r="G223" s="373"/>
      <c r="H223" s="373"/>
      <c r="I223" s="239"/>
    </row>
    <row r="224" spans="1:9">
      <c r="A224" s="364" t="s">
        <v>1975</v>
      </c>
      <c r="B224" s="365" t="s">
        <v>2169</v>
      </c>
      <c r="C224" s="366" t="s">
        <v>311</v>
      </c>
      <c r="D224" s="367"/>
      <c r="E224" s="374">
        <v>0</v>
      </c>
      <c r="F224" s="374"/>
      <c r="G224" s="374"/>
      <c r="H224" s="374">
        <v>0</v>
      </c>
      <c r="I224" s="239"/>
    </row>
    <row r="225" spans="1:189" ht="25.5">
      <c r="A225" s="361" t="s">
        <v>1973</v>
      </c>
      <c r="B225" s="362" t="s">
        <v>314</v>
      </c>
      <c r="C225" s="361" t="s">
        <v>2170</v>
      </c>
      <c r="D225" s="363" t="s">
        <v>1253</v>
      </c>
      <c r="E225" s="373"/>
      <c r="F225" s="373"/>
      <c r="G225" s="373"/>
      <c r="H225" s="373"/>
      <c r="I225" s="239"/>
    </row>
    <row r="226" spans="1:189" ht="24">
      <c r="A226" s="364" t="s">
        <v>1975</v>
      </c>
      <c r="B226" s="365" t="s">
        <v>2171</v>
      </c>
      <c r="C226" s="366" t="s">
        <v>313</v>
      </c>
      <c r="D226" s="367" t="s">
        <v>1253</v>
      </c>
      <c r="E226" s="374">
        <v>0</v>
      </c>
      <c r="F226" s="374"/>
      <c r="G226" s="374"/>
      <c r="H226" s="374">
        <v>0</v>
      </c>
      <c r="I226" s="239"/>
    </row>
    <row r="227" spans="1:189">
      <c r="A227" s="361" t="s">
        <v>1969</v>
      </c>
      <c r="B227" s="362" t="s">
        <v>1336</v>
      </c>
      <c r="C227" s="361" t="s">
        <v>1337</v>
      </c>
      <c r="D227" s="363"/>
      <c r="E227" s="373"/>
      <c r="F227" s="373"/>
      <c r="G227" s="373"/>
      <c r="H227" s="373"/>
      <c r="I227" s="239"/>
    </row>
    <row r="228" spans="1:189">
      <c r="A228" s="361" t="s">
        <v>1971</v>
      </c>
      <c r="B228" s="362" t="s">
        <v>316</v>
      </c>
      <c r="C228" s="361" t="s">
        <v>1338</v>
      </c>
      <c r="D228" s="363"/>
      <c r="E228" s="373"/>
      <c r="F228" s="373"/>
      <c r="G228" s="373"/>
      <c r="H228" s="373"/>
      <c r="I228" s="239"/>
    </row>
    <row r="229" spans="1:189">
      <c r="A229" s="364" t="s">
        <v>1973</v>
      </c>
      <c r="B229" s="365" t="s">
        <v>2172</v>
      </c>
      <c r="C229" s="366" t="s">
        <v>315</v>
      </c>
      <c r="D229" s="367"/>
      <c r="E229" s="374">
        <v>0</v>
      </c>
      <c r="F229" s="374"/>
      <c r="G229" s="374"/>
      <c r="H229" s="374">
        <v>1106.94</v>
      </c>
      <c r="I229" s="239"/>
    </row>
    <row r="230" spans="1:189">
      <c r="A230" s="361" t="s">
        <v>1971</v>
      </c>
      <c r="B230" s="362" t="s">
        <v>1339</v>
      </c>
      <c r="C230" s="361" t="s">
        <v>1340</v>
      </c>
      <c r="D230" s="363"/>
      <c r="E230" s="373"/>
      <c r="F230" s="373"/>
      <c r="G230" s="373"/>
      <c r="H230" s="373"/>
      <c r="I230" s="239"/>
    </row>
    <row r="231" spans="1:189" ht="25.5">
      <c r="A231" s="361" t="s">
        <v>1973</v>
      </c>
      <c r="B231" s="362" t="s">
        <v>318</v>
      </c>
      <c r="C231" s="361" t="s">
        <v>1341</v>
      </c>
      <c r="D231" s="363"/>
      <c r="E231" s="373"/>
      <c r="F231" s="373"/>
      <c r="G231" s="373"/>
      <c r="H231" s="373"/>
      <c r="I231" s="239"/>
    </row>
    <row r="232" spans="1:189" ht="24">
      <c r="A232" s="364" t="s">
        <v>1975</v>
      </c>
      <c r="B232" s="365" t="s">
        <v>2173</v>
      </c>
      <c r="C232" s="366" t="s">
        <v>317</v>
      </c>
      <c r="D232" s="367"/>
      <c r="E232" s="374">
        <v>20000</v>
      </c>
      <c r="F232" s="374"/>
      <c r="G232" s="374"/>
      <c r="H232" s="374">
        <v>0</v>
      </c>
      <c r="I232" s="239"/>
    </row>
    <row r="233" spans="1:189" ht="25.5">
      <c r="A233" s="361" t="s">
        <v>1973</v>
      </c>
      <c r="B233" s="362" t="s">
        <v>320</v>
      </c>
      <c r="C233" s="361" t="s">
        <v>1342</v>
      </c>
      <c r="D233" s="363"/>
      <c r="E233" s="373"/>
      <c r="F233" s="373"/>
      <c r="G233" s="373"/>
      <c r="H233" s="373"/>
      <c r="I233" s="239"/>
    </row>
    <row r="234" spans="1:189">
      <c r="A234" s="364" t="s">
        <v>1975</v>
      </c>
      <c r="B234" s="365" t="s">
        <v>2174</v>
      </c>
      <c r="C234" s="366" t="s">
        <v>319</v>
      </c>
      <c r="D234" s="367"/>
      <c r="E234" s="374">
        <v>0</v>
      </c>
      <c r="F234" s="374"/>
      <c r="G234" s="374"/>
      <c r="H234" s="374">
        <v>0</v>
      </c>
      <c r="I234" s="239"/>
    </row>
    <row r="235" spans="1:189" ht="25.5">
      <c r="A235" s="361" t="s">
        <v>1971</v>
      </c>
      <c r="B235" s="362" t="s">
        <v>1343</v>
      </c>
      <c r="C235" s="361" t="s">
        <v>1344</v>
      </c>
      <c r="D235" s="363" t="s">
        <v>1253</v>
      </c>
      <c r="E235" s="373"/>
      <c r="F235" s="373"/>
      <c r="G235" s="373"/>
      <c r="H235" s="373"/>
      <c r="I235" s="239"/>
    </row>
    <row r="236" spans="1:189" ht="38.25">
      <c r="A236" s="361" t="s">
        <v>1973</v>
      </c>
      <c r="B236" s="362" t="s">
        <v>322</v>
      </c>
      <c r="C236" s="361" t="s">
        <v>1345</v>
      </c>
      <c r="D236" s="363" t="s">
        <v>1253</v>
      </c>
      <c r="E236" s="373"/>
      <c r="F236" s="373"/>
      <c r="G236" s="373"/>
      <c r="H236" s="373"/>
      <c r="I236" s="239"/>
    </row>
    <row r="237" spans="1:189" ht="36">
      <c r="A237" s="364">
        <v>6</v>
      </c>
      <c r="B237" s="365" t="s">
        <v>2175</v>
      </c>
      <c r="C237" s="366" t="s">
        <v>321</v>
      </c>
      <c r="D237" s="367" t="s">
        <v>1253</v>
      </c>
      <c r="E237" s="374">
        <v>0</v>
      </c>
      <c r="F237" s="374"/>
      <c r="G237" s="374"/>
      <c r="H237" s="374">
        <v>45536.32</v>
      </c>
      <c r="I237" s="239"/>
    </row>
    <row r="238" spans="1:189" ht="25.5">
      <c r="A238" s="361" t="s">
        <v>1973</v>
      </c>
      <c r="B238" s="362" t="s">
        <v>324</v>
      </c>
      <c r="C238" s="361" t="s">
        <v>1346</v>
      </c>
      <c r="D238" s="363" t="s">
        <v>1253</v>
      </c>
      <c r="E238" s="373"/>
      <c r="F238" s="373"/>
      <c r="G238" s="373"/>
      <c r="H238" s="373"/>
      <c r="I238" s="239"/>
    </row>
    <row r="239" spans="1:189" ht="24">
      <c r="A239" s="364" t="s">
        <v>1975</v>
      </c>
      <c r="B239" s="365" t="s">
        <v>2176</v>
      </c>
      <c r="C239" s="366" t="s">
        <v>323</v>
      </c>
      <c r="D239" s="367" t="s">
        <v>1253</v>
      </c>
      <c r="E239" s="374">
        <v>396895900.41971666</v>
      </c>
      <c r="F239" s="374"/>
      <c r="G239" s="374"/>
      <c r="H239" s="374">
        <v>430924941.64000183</v>
      </c>
      <c r="I239" s="239"/>
    </row>
    <row r="240" spans="1:189" ht="25.5">
      <c r="A240" s="361" t="s">
        <v>1973</v>
      </c>
      <c r="B240" s="362" t="s">
        <v>325</v>
      </c>
      <c r="C240" s="361" t="s">
        <v>1347</v>
      </c>
      <c r="D240" s="363" t="s">
        <v>1253</v>
      </c>
      <c r="E240" s="373"/>
      <c r="F240" s="373"/>
      <c r="G240" s="373"/>
      <c r="H240" s="373"/>
      <c r="I240" s="239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</row>
    <row r="241" spans="1:189" ht="24">
      <c r="A241" s="364">
        <v>6</v>
      </c>
      <c r="B241" s="365" t="s">
        <v>2177</v>
      </c>
      <c r="C241" s="366" t="s">
        <v>2178</v>
      </c>
      <c r="D241" s="367" t="s">
        <v>1253</v>
      </c>
      <c r="E241" s="374">
        <v>8257563</v>
      </c>
      <c r="F241" s="374"/>
      <c r="G241" s="374"/>
      <c r="H241" s="374">
        <v>7986459.0759852715</v>
      </c>
      <c r="I241" s="239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</row>
    <row r="242" spans="1:189" ht="24">
      <c r="A242" s="364">
        <v>6</v>
      </c>
      <c r="B242" s="365" t="s">
        <v>2179</v>
      </c>
      <c r="C242" s="366" t="s">
        <v>2180</v>
      </c>
      <c r="D242" s="367" t="s">
        <v>1253</v>
      </c>
      <c r="E242" s="374">
        <v>0</v>
      </c>
      <c r="F242" s="374"/>
      <c r="G242" s="374"/>
      <c r="H242" s="374">
        <v>0</v>
      </c>
      <c r="I242" s="239"/>
    </row>
    <row r="243" spans="1:189" ht="24">
      <c r="A243" s="364">
        <v>6</v>
      </c>
      <c r="B243" s="365" t="s">
        <v>2181</v>
      </c>
      <c r="C243" s="366" t="s">
        <v>2182</v>
      </c>
      <c r="D243" s="367" t="s">
        <v>1253</v>
      </c>
      <c r="E243" s="374">
        <v>1734800</v>
      </c>
      <c r="F243" s="374"/>
      <c r="G243" s="374"/>
      <c r="H243" s="374">
        <v>1734800</v>
      </c>
      <c r="I243" s="239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</row>
    <row r="244" spans="1:189" ht="25.5">
      <c r="A244" s="361" t="s">
        <v>1973</v>
      </c>
      <c r="B244" s="362" t="s">
        <v>327</v>
      </c>
      <c r="C244" s="361" t="s">
        <v>1348</v>
      </c>
      <c r="D244" s="363" t="s">
        <v>1253</v>
      </c>
      <c r="E244" s="373"/>
      <c r="F244" s="373"/>
      <c r="G244" s="373"/>
      <c r="H244" s="373"/>
      <c r="I244" s="239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</row>
    <row r="245" spans="1:189" ht="24">
      <c r="A245" s="364" t="s">
        <v>1975</v>
      </c>
      <c r="B245" s="365" t="s">
        <v>2183</v>
      </c>
      <c r="C245" s="366" t="s">
        <v>326</v>
      </c>
      <c r="D245" s="367" t="s">
        <v>1253</v>
      </c>
      <c r="E245" s="374">
        <v>0</v>
      </c>
      <c r="F245" s="374"/>
      <c r="G245" s="374"/>
      <c r="H245" s="374">
        <v>0</v>
      </c>
      <c r="I245" s="239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</row>
    <row r="246" spans="1:189" ht="25.5">
      <c r="A246" s="361" t="s">
        <v>1971</v>
      </c>
      <c r="B246" s="362" t="s">
        <v>328</v>
      </c>
      <c r="C246" s="361" t="s">
        <v>1349</v>
      </c>
      <c r="D246" s="363"/>
      <c r="E246" s="373"/>
      <c r="F246" s="373"/>
      <c r="G246" s="373"/>
      <c r="H246" s="373"/>
      <c r="I246" s="239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</row>
    <row r="247" spans="1:189" ht="38.25">
      <c r="A247" s="361" t="s">
        <v>1973</v>
      </c>
      <c r="B247" s="362" t="s">
        <v>330</v>
      </c>
      <c r="C247" s="361" t="s">
        <v>1350</v>
      </c>
      <c r="D247" s="363"/>
      <c r="E247" s="373"/>
      <c r="F247" s="373"/>
      <c r="G247" s="373"/>
      <c r="H247" s="373"/>
      <c r="I247" s="239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</row>
    <row r="248" spans="1:189" ht="36">
      <c r="A248" s="364" t="s">
        <v>1975</v>
      </c>
      <c r="B248" s="365" t="s">
        <v>2184</v>
      </c>
      <c r="C248" s="366" t="s">
        <v>329</v>
      </c>
      <c r="D248" s="367"/>
      <c r="E248" s="374">
        <v>211200</v>
      </c>
      <c r="F248" s="374"/>
      <c r="G248" s="374"/>
      <c r="H248" s="374">
        <v>257537.94999999998</v>
      </c>
      <c r="I248" s="239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</row>
    <row r="249" spans="1:189" ht="25.5">
      <c r="A249" s="361" t="s">
        <v>1973</v>
      </c>
      <c r="B249" s="362" t="s">
        <v>332</v>
      </c>
      <c r="C249" s="361" t="s">
        <v>1351</v>
      </c>
      <c r="D249" s="363"/>
      <c r="E249" s="373"/>
      <c r="F249" s="373"/>
      <c r="G249" s="373"/>
      <c r="H249" s="373"/>
      <c r="I249" s="239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</row>
    <row r="250" spans="1:189" ht="24">
      <c r="A250" s="364" t="s">
        <v>1975</v>
      </c>
      <c r="B250" s="365" t="s">
        <v>2185</v>
      </c>
      <c r="C250" s="366" t="s">
        <v>331</v>
      </c>
      <c r="D250" s="367"/>
      <c r="E250" s="374">
        <v>150000</v>
      </c>
      <c r="F250" s="374"/>
      <c r="G250" s="374"/>
      <c r="H250" s="374">
        <v>272073.24</v>
      </c>
      <c r="I250" s="239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</row>
    <row r="251" spans="1:189" ht="25.5">
      <c r="A251" s="361" t="s">
        <v>1973</v>
      </c>
      <c r="B251" s="362" t="s">
        <v>334</v>
      </c>
      <c r="C251" s="361" t="s">
        <v>1352</v>
      </c>
      <c r="D251" s="363"/>
      <c r="E251" s="373"/>
      <c r="F251" s="373"/>
      <c r="G251" s="373"/>
      <c r="H251" s="373"/>
      <c r="I251" s="239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</row>
    <row r="252" spans="1:189">
      <c r="A252" s="364" t="s">
        <v>1975</v>
      </c>
      <c r="B252" s="365" t="s">
        <v>2186</v>
      </c>
      <c r="C252" s="366" t="s">
        <v>335</v>
      </c>
      <c r="D252" s="367"/>
      <c r="E252" s="374">
        <v>0</v>
      </c>
      <c r="F252" s="374"/>
      <c r="G252" s="374"/>
      <c r="H252" s="374">
        <v>0</v>
      </c>
      <c r="I252" s="239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</row>
    <row r="253" spans="1:189">
      <c r="A253" s="364" t="s">
        <v>1975</v>
      </c>
      <c r="B253" s="365" t="s">
        <v>2187</v>
      </c>
      <c r="C253" s="366" t="s">
        <v>336</v>
      </c>
      <c r="D253" s="367"/>
      <c r="E253" s="374">
        <v>0</v>
      </c>
      <c r="F253" s="374"/>
      <c r="G253" s="374"/>
      <c r="H253" s="374">
        <v>0</v>
      </c>
      <c r="I253" s="239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</row>
    <row r="254" spans="1:189">
      <c r="A254" s="364" t="s">
        <v>1975</v>
      </c>
      <c r="B254" s="365" t="s">
        <v>2188</v>
      </c>
      <c r="C254" s="366" t="s">
        <v>337</v>
      </c>
      <c r="D254" s="367"/>
      <c r="E254" s="374">
        <v>0</v>
      </c>
      <c r="F254" s="374"/>
      <c r="G254" s="374"/>
      <c r="H254" s="374">
        <v>0</v>
      </c>
      <c r="I254" s="239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</row>
    <row r="255" spans="1:189">
      <c r="A255" s="364" t="s">
        <v>1975</v>
      </c>
      <c r="B255" s="365" t="s">
        <v>2189</v>
      </c>
      <c r="C255" s="366" t="s">
        <v>338</v>
      </c>
      <c r="D255" s="367"/>
      <c r="E255" s="374">
        <v>0</v>
      </c>
      <c r="F255" s="374"/>
      <c r="G255" s="374"/>
      <c r="H255" s="374">
        <v>0</v>
      </c>
      <c r="I255" s="239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</row>
    <row r="256" spans="1:189">
      <c r="A256" s="364" t="s">
        <v>1975</v>
      </c>
      <c r="B256" s="365" t="s">
        <v>2190</v>
      </c>
      <c r="C256" s="366" t="s">
        <v>339</v>
      </c>
      <c r="D256" s="367"/>
      <c r="E256" s="374">
        <v>0</v>
      </c>
      <c r="F256" s="374"/>
      <c r="G256" s="374"/>
      <c r="H256" s="374">
        <v>0</v>
      </c>
      <c r="I256" s="239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</row>
    <row r="257" spans="1:189" ht="24">
      <c r="A257" s="364" t="s">
        <v>1975</v>
      </c>
      <c r="B257" s="365" t="s">
        <v>2191</v>
      </c>
      <c r="C257" s="366" t="s">
        <v>333</v>
      </c>
      <c r="D257" s="367"/>
      <c r="E257" s="374">
        <v>0</v>
      </c>
      <c r="F257" s="374"/>
      <c r="G257" s="374"/>
      <c r="H257" s="374">
        <v>6919.09</v>
      </c>
      <c r="I257" s="239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</row>
    <row r="258" spans="1:189">
      <c r="A258" s="361" t="s">
        <v>1971</v>
      </c>
      <c r="B258" s="362" t="s">
        <v>340</v>
      </c>
      <c r="C258" s="361" t="s">
        <v>1353</v>
      </c>
      <c r="D258" s="363"/>
      <c r="E258" s="373"/>
      <c r="F258" s="373"/>
      <c r="G258" s="373"/>
      <c r="H258" s="373"/>
      <c r="I258" s="239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</row>
    <row r="259" spans="1:189" ht="25.5">
      <c r="A259" s="361" t="s">
        <v>1973</v>
      </c>
      <c r="B259" s="362" t="s">
        <v>341</v>
      </c>
      <c r="C259" s="361" t="s">
        <v>1354</v>
      </c>
      <c r="D259" s="363"/>
      <c r="E259" s="373"/>
      <c r="F259" s="373"/>
      <c r="G259" s="373"/>
      <c r="H259" s="373"/>
      <c r="I259" s="239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</row>
    <row r="260" spans="1:189" ht="25.5">
      <c r="A260" s="361" t="s">
        <v>1975</v>
      </c>
      <c r="B260" s="362" t="s">
        <v>343</v>
      </c>
      <c r="C260" s="361" t="s">
        <v>1355</v>
      </c>
      <c r="D260" s="363"/>
      <c r="E260" s="373"/>
      <c r="F260" s="373"/>
      <c r="G260" s="373"/>
      <c r="H260" s="373"/>
      <c r="I260" s="239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</row>
    <row r="261" spans="1:189" ht="24">
      <c r="A261" s="364" t="s">
        <v>1978</v>
      </c>
      <c r="B261" s="365" t="s">
        <v>2192</v>
      </c>
      <c r="C261" s="366" t="s">
        <v>342</v>
      </c>
      <c r="D261" s="367"/>
      <c r="E261" s="374">
        <v>0</v>
      </c>
      <c r="F261" s="374"/>
      <c r="G261" s="374"/>
      <c r="H261" s="374">
        <v>0</v>
      </c>
      <c r="I261" s="239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</row>
    <row r="262" spans="1:189" ht="25.5">
      <c r="A262" s="361" t="s">
        <v>1975</v>
      </c>
      <c r="B262" s="362" t="s">
        <v>345</v>
      </c>
      <c r="C262" s="361" t="s">
        <v>1356</v>
      </c>
      <c r="D262" s="363"/>
      <c r="E262" s="373"/>
      <c r="F262" s="373"/>
      <c r="G262" s="373"/>
      <c r="H262" s="373"/>
      <c r="I262" s="239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</row>
    <row r="263" spans="1:189" ht="24">
      <c r="A263" s="364" t="s">
        <v>1978</v>
      </c>
      <c r="B263" s="365" t="s">
        <v>2193</v>
      </c>
      <c r="C263" s="366" t="s">
        <v>344</v>
      </c>
      <c r="D263" s="367"/>
      <c r="E263" s="374">
        <v>0</v>
      </c>
      <c r="F263" s="374"/>
      <c r="G263" s="374"/>
      <c r="H263" s="374">
        <v>0</v>
      </c>
      <c r="I263" s="239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</row>
    <row r="264" spans="1:189">
      <c r="A264" s="361" t="s">
        <v>1975</v>
      </c>
      <c r="B264" s="362" t="s">
        <v>347</v>
      </c>
      <c r="C264" s="361" t="s">
        <v>1357</v>
      </c>
      <c r="D264" s="363"/>
      <c r="E264" s="373"/>
      <c r="F264" s="373"/>
      <c r="G264" s="373"/>
      <c r="H264" s="373"/>
      <c r="I264" s="239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</row>
    <row r="265" spans="1:189">
      <c r="A265" s="364" t="s">
        <v>1978</v>
      </c>
      <c r="B265" s="365" t="s">
        <v>2194</v>
      </c>
      <c r="C265" s="366" t="s">
        <v>346</v>
      </c>
      <c r="D265" s="367"/>
      <c r="E265" s="374">
        <v>0</v>
      </c>
      <c r="F265" s="374"/>
      <c r="G265" s="374"/>
      <c r="H265" s="374">
        <v>0</v>
      </c>
      <c r="I265" s="239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</row>
    <row r="266" spans="1:189">
      <c r="A266" s="361" t="s">
        <v>1973</v>
      </c>
      <c r="B266" s="362" t="s">
        <v>349</v>
      </c>
      <c r="C266" s="361" t="s">
        <v>1358</v>
      </c>
      <c r="D266" s="363"/>
      <c r="E266" s="373"/>
      <c r="F266" s="373"/>
      <c r="G266" s="373"/>
      <c r="H266" s="373"/>
      <c r="I266" s="239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</row>
    <row r="267" spans="1:189">
      <c r="A267" s="364" t="s">
        <v>1975</v>
      </c>
      <c r="B267" s="365" t="s">
        <v>2195</v>
      </c>
      <c r="C267" s="366" t="s">
        <v>348</v>
      </c>
      <c r="D267" s="367"/>
      <c r="E267" s="374">
        <v>0</v>
      </c>
      <c r="F267" s="374"/>
      <c r="G267" s="374"/>
      <c r="H267" s="374">
        <v>0</v>
      </c>
      <c r="I267" s="239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</row>
    <row r="268" spans="1:189">
      <c r="A268" s="361" t="s">
        <v>1973</v>
      </c>
      <c r="B268" s="362" t="s">
        <v>351</v>
      </c>
      <c r="C268" s="361" t="s">
        <v>1359</v>
      </c>
      <c r="D268" s="363"/>
      <c r="E268" s="373"/>
      <c r="F268" s="373"/>
      <c r="G268" s="373"/>
      <c r="H268" s="373"/>
      <c r="I268" s="239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</row>
    <row r="269" spans="1:189">
      <c r="A269" s="364" t="s">
        <v>1975</v>
      </c>
      <c r="B269" s="365" t="s">
        <v>2196</v>
      </c>
      <c r="C269" s="366" t="s">
        <v>352</v>
      </c>
      <c r="D269" s="367"/>
      <c r="E269" s="374">
        <v>0</v>
      </c>
      <c r="F269" s="374"/>
      <c r="G269" s="374"/>
      <c r="H269" s="374">
        <v>0</v>
      </c>
      <c r="I269" s="239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</row>
    <row r="270" spans="1:189" ht="24">
      <c r="A270" s="364" t="s">
        <v>1975</v>
      </c>
      <c r="B270" s="365" t="s">
        <v>2197</v>
      </c>
      <c r="C270" s="366" t="s">
        <v>353</v>
      </c>
      <c r="D270" s="367"/>
      <c r="E270" s="374">
        <v>26000</v>
      </c>
      <c r="F270" s="374"/>
      <c r="G270" s="374"/>
      <c r="H270" s="374">
        <v>23880.720000000001</v>
      </c>
      <c r="I270" s="239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</row>
    <row r="271" spans="1:189" ht="24">
      <c r="A271" s="364" t="s">
        <v>1975</v>
      </c>
      <c r="B271" s="365" t="s">
        <v>2198</v>
      </c>
      <c r="C271" s="366" t="s">
        <v>354</v>
      </c>
      <c r="D271" s="367"/>
      <c r="E271" s="374">
        <v>0</v>
      </c>
      <c r="F271" s="374"/>
      <c r="G271" s="374"/>
      <c r="H271" s="374">
        <v>0</v>
      </c>
      <c r="I271" s="239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</row>
    <row r="272" spans="1:189">
      <c r="A272" s="364" t="s">
        <v>1975</v>
      </c>
      <c r="B272" s="365" t="s">
        <v>2199</v>
      </c>
      <c r="C272" s="366" t="s">
        <v>355</v>
      </c>
      <c r="D272" s="367"/>
      <c r="E272" s="374">
        <v>23001</v>
      </c>
      <c r="F272" s="374"/>
      <c r="G272" s="374"/>
      <c r="H272" s="374">
        <v>20836.330000000002</v>
      </c>
      <c r="I272" s="239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</row>
    <row r="273" spans="1:189">
      <c r="A273" s="364" t="s">
        <v>1975</v>
      </c>
      <c r="B273" s="365" t="s">
        <v>2200</v>
      </c>
      <c r="C273" s="366" t="s">
        <v>356</v>
      </c>
      <c r="D273" s="367"/>
      <c r="E273" s="374">
        <v>0</v>
      </c>
      <c r="F273" s="374"/>
      <c r="G273" s="374"/>
      <c r="H273" s="374">
        <v>0</v>
      </c>
      <c r="I273" s="239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</row>
    <row r="274" spans="1:189">
      <c r="A274" s="364" t="s">
        <v>1975</v>
      </c>
      <c r="B274" s="365" t="s">
        <v>2201</v>
      </c>
      <c r="C274" s="366" t="s">
        <v>357</v>
      </c>
      <c r="D274" s="367"/>
      <c r="E274" s="374">
        <v>0</v>
      </c>
      <c r="F274" s="374"/>
      <c r="G274" s="374"/>
      <c r="H274" s="374">
        <v>105226.68</v>
      </c>
      <c r="I274" s="239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</row>
    <row r="275" spans="1:189">
      <c r="A275" s="364" t="s">
        <v>1975</v>
      </c>
      <c r="B275" s="365" t="s">
        <v>2202</v>
      </c>
      <c r="C275" s="366" t="s">
        <v>358</v>
      </c>
      <c r="D275" s="367"/>
      <c r="E275" s="374">
        <v>0</v>
      </c>
      <c r="F275" s="374"/>
      <c r="G275" s="374"/>
      <c r="H275" s="374">
        <v>0</v>
      </c>
      <c r="I275" s="239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</row>
    <row r="276" spans="1:189">
      <c r="A276" s="364" t="s">
        <v>1975</v>
      </c>
      <c r="B276" s="365" t="s">
        <v>2203</v>
      </c>
      <c r="C276" s="366" t="s">
        <v>359</v>
      </c>
      <c r="D276" s="367"/>
      <c r="E276" s="374">
        <v>0</v>
      </c>
      <c r="F276" s="374"/>
      <c r="G276" s="374"/>
      <c r="H276" s="374">
        <v>0</v>
      </c>
      <c r="I276" s="239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</row>
    <row r="277" spans="1:189">
      <c r="A277" s="364" t="s">
        <v>1975</v>
      </c>
      <c r="B277" s="365" t="s">
        <v>2204</v>
      </c>
      <c r="C277" s="366" t="s">
        <v>360</v>
      </c>
      <c r="D277" s="367"/>
      <c r="E277" s="374">
        <v>55600</v>
      </c>
      <c r="F277" s="374"/>
      <c r="G277" s="374"/>
      <c r="H277" s="374">
        <v>49253.440000000002</v>
      </c>
      <c r="I277" s="239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</row>
    <row r="278" spans="1:189" ht="24">
      <c r="A278" s="364" t="s">
        <v>1975</v>
      </c>
      <c r="B278" s="365" t="s">
        <v>2205</v>
      </c>
      <c r="C278" s="366" t="s">
        <v>361</v>
      </c>
      <c r="D278" s="367"/>
      <c r="E278" s="374">
        <v>0</v>
      </c>
      <c r="F278" s="374"/>
      <c r="G278" s="374"/>
      <c r="H278" s="374">
        <v>0</v>
      </c>
      <c r="I278" s="239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</row>
    <row r="279" spans="1:189">
      <c r="A279" s="364" t="s">
        <v>1975</v>
      </c>
      <c r="B279" s="365" t="s">
        <v>2206</v>
      </c>
      <c r="C279" s="366" t="s">
        <v>362</v>
      </c>
      <c r="D279" s="367"/>
      <c r="E279" s="374">
        <v>0</v>
      </c>
      <c r="F279" s="374"/>
      <c r="G279" s="374"/>
      <c r="H279" s="374">
        <v>0</v>
      </c>
      <c r="I279" s="239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</row>
    <row r="280" spans="1:189">
      <c r="A280" s="364" t="s">
        <v>1975</v>
      </c>
      <c r="B280" s="365" t="s">
        <v>2207</v>
      </c>
      <c r="C280" s="366" t="s">
        <v>363</v>
      </c>
      <c r="D280" s="367"/>
      <c r="E280" s="374">
        <v>0</v>
      </c>
      <c r="F280" s="374"/>
      <c r="G280" s="374"/>
      <c r="H280" s="374">
        <v>0</v>
      </c>
      <c r="I280" s="239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</row>
    <row r="281" spans="1:189">
      <c r="A281" s="364" t="s">
        <v>1975</v>
      </c>
      <c r="B281" s="365" t="s">
        <v>2208</v>
      </c>
      <c r="C281" s="366" t="s">
        <v>350</v>
      </c>
      <c r="D281" s="367"/>
      <c r="E281" s="374">
        <v>212991.61</v>
      </c>
      <c r="F281" s="374"/>
      <c r="G281" s="374"/>
      <c r="H281" s="374">
        <v>890096.9800000001</v>
      </c>
      <c r="I281" s="239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</row>
    <row r="282" spans="1:189" ht="25.5">
      <c r="A282" s="361" t="s">
        <v>1969</v>
      </c>
      <c r="B282" s="362" t="s">
        <v>364</v>
      </c>
      <c r="C282" s="361" t="s">
        <v>2209</v>
      </c>
      <c r="D282" s="363"/>
      <c r="E282" s="373"/>
      <c r="F282" s="373"/>
      <c r="G282" s="373"/>
      <c r="H282" s="373"/>
      <c r="I282" s="239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</row>
    <row r="283" spans="1:189" ht="38.25">
      <c r="A283" s="361" t="s">
        <v>1971</v>
      </c>
      <c r="B283" s="362" t="s">
        <v>365</v>
      </c>
      <c r="C283" s="361" t="s">
        <v>2210</v>
      </c>
      <c r="D283" s="363"/>
      <c r="E283" s="373"/>
      <c r="F283" s="373"/>
      <c r="G283" s="373"/>
      <c r="H283" s="373"/>
      <c r="I283" s="239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</row>
    <row r="284" spans="1:189" ht="36">
      <c r="A284" s="364" t="s">
        <v>1973</v>
      </c>
      <c r="B284" s="365" t="s">
        <v>2211</v>
      </c>
      <c r="C284" s="366" t="s">
        <v>1825</v>
      </c>
      <c r="D284" s="367"/>
      <c r="E284" s="374">
        <v>0</v>
      </c>
      <c r="F284" s="374"/>
      <c r="G284" s="374"/>
      <c r="H284" s="374">
        <v>0</v>
      </c>
      <c r="I284" s="239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</row>
    <row r="285" spans="1:189" ht="25.5">
      <c r="A285" s="361" t="s">
        <v>1971</v>
      </c>
      <c r="B285" s="362" t="s">
        <v>367</v>
      </c>
      <c r="C285" s="361" t="s">
        <v>2212</v>
      </c>
      <c r="D285" s="363"/>
      <c r="E285" s="373"/>
      <c r="F285" s="373"/>
      <c r="G285" s="373"/>
      <c r="H285" s="373"/>
      <c r="I285" s="239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</row>
    <row r="286" spans="1:189" ht="24">
      <c r="A286" s="364" t="s">
        <v>1973</v>
      </c>
      <c r="B286" s="365" t="s">
        <v>2213</v>
      </c>
      <c r="C286" s="366" t="s">
        <v>366</v>
      </c>
      <c r="D286" s="367"/>
      <c r="E286" s="374">
        <v>0</v>
      </c>
      <c r="F286" s="374"/>
      <c r="G286" s="374"/>
      <c r="H286" s="374">
        <v>0</v>
      </c>
      <c r="I286" s="239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</row>
    <row r="287" spans="1:189" ht="25.5">
      <c r="A287" s="361" t="s">
        <v>1971</v>
      </c>
      <c r="B287" s="362" t="s">
        <v>369</v>
      </c>
      <c r="C287" s="361" t="s">
        <v>2214</v>
      </c>
      <c r="D287" s="363"/>
      <c r="E287" s="373"/>
      <c r="F287" s="373"/>
      <c r="G287" s="373"/>
      <c r="H287" s="373"/>
      <c r="I287" s="239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</row>
    <row r="288" spans="1:189" ht="24">
      <c r="A288" s="364" t="s">
        <v>1973</v>
      </c>
      <c r="B288" s="365" t="s">
        <v>2215</v>
      </c>
      <c r="C288" s="366" t="s">
        <v>368</v>
      </c>
      <c r="D288" s="367"/>
      <c r="E288" s="374">
        <v>0</v>
      </c>
      <c r="F288" s="374"/>
      <c r="G288" s="374"/>
      <c r="H288" s="374">
        <v>0</v>
      </c>
      <c r="I288" s="239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</row>
    <row r="289" spans="1:189">
      <c r="A289" s="361" t="s">
        <v>1969</v>
      </c>
      <c r="B289" s="362" t="s">
        <v>370</v>
      </c>
      <c r="C289" s="361" t="s">
        <v>2216</v>
      </c>
      <c r="D289" s="363"/>
      <c r="E289" s="373"/>
      <c r="F289" s="373"/>
      <c r="G289" s="373"/>
      <c r="H289" s="373"/>
      <c r="I289" s="239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</row>
    <row r="290" spans="1:189" ht="25.5">
      <c r="A290" s="361" t="s">
        <v>1971</v>
      </c>
      <c r="B290" s="362" t="s">
        <v>372</v>
      </c>
      <c r="C290" s="361" t="s">
        <v>1365</v>
      </c>
      <c r="D290" s="363"/>
      <c r="E290" s="373"/>
      <c r="F290" s="373"/>
      <c r="G290" s="373"/>
      <c r="H290" s="373"/>
      <c r="I290" s="239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</row>
    <row r="291" spans="1:189" ht="24">
      <c r="A291" s="364" t="s">
        <v>1973</v>
      </c>
      <c r="B291" s="365" t="s">
        <v>2217</v>
      </c>
      <c r="C291" s="366" t="s">
        <v>371</v>
      </c>
      <c r="D291" s="367"/>
      <c r="E291" s="374">
        <v>0</v>
      </c>
      <c r="F291" s="374"/>
      <c r="G291" s="374"/>
      <c r="H291" s="374">
        <v>0</v>
      </c>
      <c r="I291" s="239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</row>
    <row r="292" spans="1:189" ht="25.5">
      <c r="A292" s="361" t="s">
        <v>1971</v>
      </c>
      <c r="B292" s="362" t="s">
        <v>374</v>
      </c>
      <c r="C292" s="361" t="s">
        <v>2218</v>
      </c>
      <c r="D292" s="363"/>
      <c r="E292" s="373"/>
      <c r="F292" s="373"/>
      <c r="G292" s="373"/>
      <c r="H292" s="373"/>
      <c r="I292" s="239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</row>
    <row r="293" spans="1:189" ht="24">
      <c r="A293" s="364" t="s">
        <v>1973</v>
      </c>
      <c r="B293" s="365" t="s">
        <v>2219</v>
      </c>
      <c r="C293" s="366" t="s">
        <v>373</v>
      </c>
      <c r="D293" s="367"/>
      <c r="E293" s="374">
        <v>200000</v>
      </c>
      <c r="F293" s="374"/>
      <c r="G293" s="374"/>
      <c r="H293" s="374">
        <v>210270</v>
      </c>
      <c r="I293" s="239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</row>
    <row r="294" spans="1:189" ht="25.5">
      <c r="A294" s="361" t="s">
        <v>1971</v>
      </c>
      <c r="B294" s="362" t="s">
        <v>376</v>
      </c>
      <c r="C294" s="361" t="s">
        <v>2220</v>
      </c>
      <c r="D294" s="363"/>
      <c r="E294" s="373"/>
      <c r="F294" s="373"/>
      <c r="G294" s="373"/>
      <c r="H294" s="373"/>
      <c r="I294" s="239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</row>
    <row r="295" spans="1:189" ht="24">
      <c r="A295" s="364" t="s">
        <v>1973</v>
      </c>
      <c r="B295" s="365" t="s">
        <v>2221</v>
      </c>
      <c r="C295" s="366" t="s">
        <v>375</v>
      </c>
      <c r="D295" s="367"/>
      <c r="E295" s="374">
        <v>0</v>
      </c>
      <c r="F295" s="374"/>
      <c r="G295" s="374"/>
      <c r="H295" s="374">
        <v>0</v>
      </c>
      <c r="I295" s="239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</row>
    <row r="296" spans="1:189" ht="25.5">
      <c r="A296" s="361" t="s">
        <v>1971</v>
      </c>
      <c r="B296" s="362" t="s">
        <v>378</v>
      </c>
      <c r="C296" s="361" t="s">
        <v>1368</v>
      </c>
      <c r="D296" s="363"/>
      <c r="E296" s="373"/>
      <c r="F296" s="373"/>
      <c r="G296" s="373"/>
      <c r="H296" s="373"/>
      <c r="I296" s="239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</row>
    <row r="297" spans="1:189" ht="24">
      <c r="A297" s="364" t="s">
        <v>1973</v>
      </c>
      <c r="B297" s="365" t="s">
        <v>2222</v>
      </c>
      <c r="C297" s="366" t="s">
        <v>377</v>
      </c>
      <c r="D297" s="367"/>
      <c r="E297" s="374">
        <v>0</v>
      </c>
      <c r="F297" s="374"/>
      <c r="G297" s="374"/>
      <c r="H297" s="374">
        <v>0</v>
      </c>
      <c r="I297" s="239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</row>
    <row r="298" spans="1:189" ht="25.5">
      <c r="A298" s="361" t="s">
        <v>1971</v>
      </c>
      <c r="B298" s="362" t="s">
        <v>380</v>
      </c>
      <c r="C298" s="361" t="s">
        <v>1369</v>
      </c>
      <c r="D298" s="363"/>
      <c r="E298" s="373"/>
      <c r="F298" s="373"/>
      <c r="G298" s="373"/>
      <c r="H298" s="373"/>
      <c r="I298" s="239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</row>
    <row r="299" spans="1:189" ht="24">
      <c r="A299" s="364" t="s">
        <v>1973</v>
      </c>
      <c r="B299" s="365" t="s">
        <v>2223</v>
      </c>
      <c r="C299" s="366" t="s">
        <v>379</v>
      </c>
      <c r="D299" s="367"/>
      <c r="E299" s="374">
        <v>0</v>
      </c>
      <c r="F299" s="374"/>
      <c r="G299" s="374"/>
      <c r="H299" s="374">
        <v>0</v>
      </c>
      <c r="I299" s="239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</row>
    <row r="300" spans="1:189" ht="25.5">
      <c r="A300" s="361" t="s">
        <v>1971</v>
      </c>
      <c r="B300" s="362" t="s">
        <v>382</v>
      </c>
      <c r="C300" s="361" t="s">
        <v>1370</v>
      </c>
      <c r="D300" s="363"/>
      <c r="E300" s="373"/>
      <c r="F300" s="373"/>
      <c r="G300" s="373"/>
      <c r="H300" s="373"/>
      <c r="I300" s="239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</row>
    <row r="301" spans="1:189" ht="24">
      <c r="A301" s="364" t="s">
        <v>1973</v>
      </c>
      <c r="B301" s="365" t="s">
        <v>2224</v>
      </c>
      <c r="C301" s="366" t="s">
        <v>381</v>
      </c>
      <c r="D301" s="367"/>
      <c r="E301" s="374">
        <v>0</v>
      </c>
      <c r="F301" s="374"/>
      <c r="G301" s="374"/>
      <c r="H301" s="374">
        <v>0</v>
      </c>
      <c r="I301" s="239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</row>
    <row r="302" spans="1:189">
      <c r="A302" s="361" t="s">
        <v>1969</v>
      </c>
      <c r="B302" s="362" t="s">
        <v>383</v>
      </c>
      <c r="C302" s="361" t="s">
        <v>2225</v>
      </c>
      <c r="D302" s="363"/>
      <c r="E302" s="373"/>
      <c r="F302" s="373"/>
      <c r="G302" s="373"/>
      <c r="H302" s="373"/>
      <c r="I302" s="239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</row>
    <row r="303" spans="1:189">
      <c r="A303" s="364" t="s">
        <v>1971</v>
      </c>
      <c r="B303" s="365" t="s">
        <v>2226</v>
      </c>
      <c r="C303" s="366" t="s">
        <v>30</v>
      </c>
      <c r="D303" s="367"/>
      <c r="E303" s="374">
        <v>0</v>
      </c>
      <c r="F303" s="374"/>
      <c r="G303" s="374"/>
      <c r="H303" s="374">
        <v>0</v>
      </c>
      <c r="I303" s="239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</row>
    <row r="304" spans="1:189">
      <c r="A304" s="361" t="s">
        <v>1969</v>
      </c>
      <c r="B304" s="362" t="s">
        <v>384</v>
      </c>
      <c r="C304" s="361" t="s">
        <v>1372</v>
      </c>
      <c r="D304" s="363"/>
      <c r="E304" s="373"/>
      <c r="F304" s="373"/>
      <c r="G304" s="373"/>
      <c r="H304" s="373"/>
      <c r="I304" s="239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</row>
    <row r="305" spans="1:189">
      <c r="A305" s="361" t="s">
        <v>1971</v>
      </c>
      <c r="B305" s="362" t="s">
        <v>385</v>
      </c>
      <c r="C305" s="361" t="s">
        <v>1373</v>
      </c>
      <c r="D305" s="363"/>
      <c r="E305" s="373"/>
      <c r="F305" s="373"/>
      <c r="G305" s="373"/>
      <c r="H305" s="373"/>
      <c r="I305" s="239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</row>
    <row r="306" spans="1:189">
      <c r="A306" s="364">
        <v>5</v>
      </c>
      <c r="B306" s="365" t="s">
        <v>2227</v>
      </c>
      <c r="C306" s="366" t="s">
        <v>386</v>
      </c>
      <c r="D306" s="367"/>
      <c r="E306" s="374">
        <v>0</v>
      </c>
      <c r="F306" s="374"/>
      <c r="G306" s="374"/>
      <c r="H306" s="374">
        <v>0</v>
      </c>
      <c r="I306" s="239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</row>
    <row r="307" spans="1:189">
      <c r="A307" s="364">
        <v>5</v>
      </c>
      <c r="B307" s="365" t="s">
        <v>2228</v>
      </c>
      <c r="C307" s="366" t="s">
        <v>387</v>
      </c>
      <c r="D307" s="367"/>
      <c r="E307" s="374">
        <v>0</v>
      </c>
      <c r="F307" s="374"/>
      <c r="G307" s="374"/>
      <c r="H307" s="374">
        <v>0</v>
      </c>
      <c r="I307" s="239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</row>
    <row r="308" spans="1:189">
      <c r="A308" s="364">
        <v>5</v>
      </c>
      <c r="B308" s="365" t="s">
        <v>2229</v>
      </c>
      <c r="C308" s="366" t="s">
        <v>388</v>
      </c>
      <c r="D308" s="367"/>
      <c r="E308" s="374">
        <v>0</v>
      </c>
      <c r="F308" s="374"/>
      <c r="G308" s="374"/>
      <c r="H308" s="374">
        <v>0</v>
      </c>
      <c r="I308" s="239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</row>
    <row r="309" spans="1:189">
      <c r="A309" s="361" t="s">
        <v>1971</v>
      </c>
      <c r="B309" s="362" t="s">
        <v>389</v>
      </c>
      <c r="C309" s="361" t="s">
        <v>1374</v>
      </c>
      <c r="D309" s="363"/>
      <c r="E309" s="373"/>
      <c r="F309" s="373"/>
      <c r="G309" s="373"/>
      <c r="H309" s="373"/>
      <c r="I309" s="239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</row>
    <row r="310" spans="1:189">
      <c r="A310" s="364">
        <v>5</v>
      </c>
      <c r="B310" s="365" t="s">
        <v>2230</v>
      </c>
      <c r="C310" s="366" t="s">
        <v>390</v>
      </c>
      <c r="D310" s="367"/>
      <c r="E310" s="374">
        <v>0</v>
      </c>
      <c r="F310" s="374"/>
      <c r="G310" s="374"/>
      <c r="H310" s="374">
        <v>0</v>
      </c>
      <c r="I310" s="239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</row>
    <row r="311" spans="1:189">
      <c r="A311" s="364">
        <v>5</v>
      </c>
      <c r="B311" s="365" t="s">
        <v>2231</v>
      </c>
      <c r="C311" s="366" t="s">
        <v>391</v>
      </c>
      <c r="D311" s="367"/>
      <c r="E311" s="374">
        <v>0</v>
      </c>
      <c r="F311" s="374"/>
      <c r="G311" s="374"/>
      <c r="H311" s="374">
        <v>0</v>
      </c>
      <c r="I311" s="239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</row>
    <row r="312" spans="1:189">
      <c r="A312" s="364">
        <v>5</v>
      </c>
      <c r="B312" s="365" t="s">
        <v>2232</v>
      </c>
      <c r="C312" s="366" t="s">
        <v>392</v>
      </c>
      <c r="D312" s="367"/>
      <c r="E312" s="374">
        <v>0</v>
      </c>
      <c r="F312" s="374"/>
      <c r="G312" s="374"/>
      <c r="H312" s="374">
        <v>0</v>
      </c>
      <c r="I312" s="239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</row>
    <row r="313" spans="1:189">
      <c r="A313" s="361" t="s">
        <v>1971</v>
      </c>
      <c r="B313" s="362" t="s">
        <v>394</v>
      </c>
      <c r="C313" s="361" t="s">
        <v>1375</v>
      </c>
      <c r="D313" s="363"/>
      <c r="E313" s="373"/>
      <c r="F313" s="373"/>
      <c r="G313" s="373"/>
      <c r="H313" s="373"/>
      <c r="I313" s="239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</row>
    <row r="314" spans="1:189" ht="24">
      <c r="A314" s="364">
        <v>5</v>
      </c>
      <c r="B314" s="365" t="s">
        <v>2233</v>
      </c>
      <c r="C314" s="366" t="s">
        <v>395</v>
      </c>
      <c r="D314" s="367"/>
      <c r="E314" s="374">
        <v>0</v>
      </c>
      <c r="F314" s="374"/>
      <c r="G314" s="374"/>
      <c r="H314" s="374">
        <v>0</v>
      </c>
      <c r="I314" s="239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</row>
    <row r="315" spans="1:189">
      <c r="A315" s="364">
        <v>5</v>
      </c>
      <c r="B315" s="365" t="s">
        <v>2234</v>
      </c>
      <c r="C315" s="366" t="s">
        <v>396</v>
      </c>
      <c r="D315" s="367"/>
      <c r="E315" s="374">
        <v>0</v>
      </c>
      <c r="F315" s="374"/>
      <c r="G315" s="374"/>
      <c r="H315" s="374">
        <v>0</v>
      </c>
      <c r="I315" s="239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</row>
    <row r="316" spans="1:189">
      <c r="A316" s="364">
        <v>5</v>
      </c>
      <c r="B316" s="365" t="s">
        <v>2235</v>
      </c>
      <c r="C316" s="366" t="s">
        <v>393</v>
      </c>
      <c r="D316" s="367"/>
      <c r="E316" s="374">
        <v>0</v>
      </c>
      <c r="F316" s="374"/>
      <c r="G316" s="374"/>
      <c r="H316" s="374">
        <v>9190.73</v>
      </c>
      <c r="I316" s="239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</row>
    <row r="317" spans="1:189">
      <c r="A317" s="392">
        <v>2</v>
      </c>
      <c r="B317" s="362" t="s">
        <v>3548</v>
      </c>
      <c r="C317" s="362" t="s">
        <v>3549</v>
      </c>
      <c r="D317" s="382"/>
      <c r="E317" s="395"/>
      <c r="F317" s="395"/>
      <c r="G317" s="395"/>
      <c r="H317" s="395"/>
      <c r="I317" s="239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</row>
    <row r="318" spans="1:189">
      <c r="A318" s="361" t="s">
        <v>1969</v>
      </c>
      <c r="B318" s="362" t="s">
        <v>397</v>
      </c>
      <c r="C318" s="361" t="s">
        <v>1717</v>
      </c>
      <c r="D318" s="363"/>
      <c r="E318" s="396"/>
      <c r="F318" s="396"/>
      <c r="G318" s="396"/>
      <c r="H318" s="396"/>
    </row>
    <row r="319" spans="1:189">
      <c r="A319" s="361" t="s">
        <v>1971</v>
      </c>
      <c r="B319" s="362" t="s">
        <v>399</v>
      </c>
      <c r="C319" s="361" t="s">
        <v>1718</v>
      </c>
      <c r="D319" s="363"/>
      <c r="E319" s="396"/>
      <c r="F319" s="396"/>
      <c r="G319" s="396"/>
      <c r="H319" s="396"/>
    </row>
    <row r="320" spans="1:189">
      <c r="A320" s="364" t="s">
        <v>1973</v>
      </c>
      <c r="B320" s="365" t="s">
        <v>3550</v>
      </c>
      <c r="C320" s="366" t="s">
        <v>398</v>
      </c>
      <c r="D320" s="367"/>
      <c r="E320" s="397">
        <v>0</v>
      </c>
      <c r="F320" s="374"/>
      <c r="G320" s="374"/>
      <c r="H320" s="397">
        <v>0</v>
      </c>
    </row>
    <row r="321" spans="1:8">
      <c r="A321" s="361" t="s">
        <v>1971</v>
      </c>
      <c r="B321" s="362" t="s">
        <v>400</v>
      </c>
      <c r="C321" s="361" t="s">
        <v>1719</v>
      </c>
      <c r="D321" s="363"/>
      <c r="E321" s="396"/>
      <c r="F321" s="396"/>
      <c r="G321" s="396"/>
      <c r="H321" s="396"/>
    </row>
    <row r="322" spans="1:8">
      <c r="A322" s="364" t="s">
        <v>1973</v>
      </c>
      <c r="B322" s="365" t="s">
        <v>3551</v>
      </c>
      <c r="C322" s="366" t="s">
        <v>401</v>
      </c>
      <c r="D322" s="367"/>
      <c r="E322" s="397">
        <v>0</v>
      </c>
      <c r="F322" s="374"/>
      <c r="G322" s="374"/>
      <c r="H322" s="397">
        <v>0</v>
      </c>
    </row>
    <row r="323" spans="1:8">
      <c r="A323" s="364" t="s">
        <v>1973</v>
      </c>
      <c r="B323" s="365" t="s">
        <v>3552</v>
      </c>
      <c r="C323" s="366" t="s">
        <v>402</v>
      </c>
      <c r="D323" s="367"/>
      <c r="E323" s="397">
        <v>0</v>
      </c>
      <c r="F323" s="374"/>
      <c r="G323" s="374"/>
      <c r="H323" s="397">
        <v>0</v>
      </c>
    </row>
    <row r="324" spans="1:8">
      <c r="A324" s="361" t="s">
        <v>1971</v>
      </c>
      <c r="B324" s="362" t="s">
        <v>404</v>
      </c>
      <c r="C324" s="361" t="s">
        <v>1720</v>
      </c>
      <c r="D324" s="363"/>
      <c r="E324" s="396"/>
      <c r="F324" s="396"/>
      <c r="G324" s="396"/>
      <c r="H324" s="396"/>
    </row>
    <row r="325" spans="1:8">
      <c r="A325" s="364" t="s">
        <v>1973</v>
      </c>
      <c r="B325" s="365" t="s">
        <v>3553</v>
      </c>
      <c r="C325" s="366" t="s">
        <v>405</v>
      </c>
      <c r="D325" s="367"/>
      <c r="E325" s="397">
        <v>0</v>
      </c>
      <c r="F325" s="374"/>
      <c r="G325" s="374"/>
      <c r="H325" s="397">
        <v>0</v>
      </c>
    </row>
    <row r="326" spans="1:8">
      <c r="A326" s="364" t="s">
        <v>1973</v>
      </c>
      <c r="B326" s="365" t="s">
        <v>3554</v>
      </c>
      <c r="C326" s="366" t="s">
        <v>3555</v>
      </c>
      <c r="D326" s="367"/>
      <c r="E326" s="397">
        <v>0</v>
      </c>
      <c r="F326" s="374"/>
      <c r="G326" s="374"/>
      <c r="H326" s="397">
        <v>0</v>
      </c>
    </row>
    <row r="327" spans="1:8">
      <c r="A327" s="364" t="s">
        <v>1973</v>
      </c>
      <c r="B327" s="365" t="s">
        <v>3556</v>
      </c>
      <c r="C327" s="366" t="s">
        <v>403</v>
      </c>
      <c r="D327" s="367"/>
      <c r="E327" s="397">
        <v>0</v>
      </c>
      <c r="F327" s="374"/>
      <c r="G327" s="374"/>
      <c r="H327" s="397">
        <v>0</v>
      </c>
    </row>
    <row r="328" spans="1:8">
      <c r="A328" s="361" t="s">
        <v>1969</v>
      </c>
      <c r="B328" s="362" t="s">
        <v>406</v>
      </c>
      <c r="C328" s="361" t="s">
        <v>1721</v>
      </c>
      <c r="D328" s="363"/>
      <c r="E328" s="396"/>
      <c r="F328" s="396"/>
      <c r="G328" s="396"/>
      <c r="H328" s="396"/>
    </row>
    <row r="329" spans="1:8">
      <c r="A329" s="361" t="s">
        <v>1971</v>
      </c>
      <c r="B329" s="362" t="s">
        <v>408</v>
      </c>
      <c r="C329" s="361" t="s">
        <v>1722</v>
      </c>
      <c r="D329" s="363"/>
      <c r="E329" s="396"/>
      <c r="F329" s="396"/>
      <c r="G329" s="396"/>
      <c r="H329" s="396"/>
    </row>
    <row r="330" spans="1:8">
      <c r="A330" s="364" t="s">
        <v>1973</v>
      </c>
      <c r="B330" s="365" t="s">
        <v>3557</v>
      </c>
      <c r="C330" s="366" t="s">
        <v>407</v>
      </c>
      <c r="D330" s="367"/>
      <c r="E330" s="397">
        <v>0</v>
      </c>
      <c r="F330" s="374"/>
      <c r="G330" s="374"/>
      <c r="H330" s="397">
        <v>0</v>
      </c>
    </row>
    <row r="331" spans="1:8" ht="25.5">
      <c r="A331" s="361" t="s">
        <v>1971</v>
      </c>
      <c r="B331" s="362" t="s">
        <v>410</v>
      </c>
      <c r="C331" s="361" t="s">
        <v>1723</v>
      </c>
      <c r="D331" s="363"/>
      <c r="E331" s="396"/>
      <c r="F331" s="396"/>
      <c r="G331" s="396"/>
      <c r="H331" s="396"/>
    </row>
    <row r="332" spans="1:8" ht="24">
      <c r="A332" s="364" t="s">
        <v>1973</v>
      </c>
      <c r="B332" s="365" t="s">
        <v>3558</v>
      </c>
      <c r="C332" s="366" t="s">
        <v>409</v>
      </c>
      <c r="D332" s="367"/>
      <c r="E332" s="397">
        <v>0</v>
      </c>
      <c r="F332" s="374"/>
      <c r="G332" s="374"/>
      <c r="H332" s="397">
        <v>0</v>
      </c>
    </row>
    <row r="333" spans="1:8" ht="25.5">
      <c r="A333" s="361" t="s">
        <v>1971</v>
      </c>
      <c r="B333" s="362" t="s">
        <v>412</v>
      </c>
      <c r="C333" s="361" t="s">
        <v>1724</v>
      </c>
      <c r="D333" s="363"/>
      <c r="E333" s="396"/>
      <c r="F333" s="396"/>
      <c r="G333" s="396"/>
      <c r="H333" s="396"/>
    </row>
    <row r="334" spans="1:8">
      <c r="A334" s="364" t="s">
        <v>1973</v>
      </c>
      <c r="B334" s="365" t="s">
        <v>3559</v>
      </c>
      <c r="C334" s="366" t="s">
        <v>411</v>
      </c>
      <c r="D334" s="367"/>
      <c r="E334" s="397">
        <v>0</v>
      </c>
      <c r="F334" s="374"/>
      <c r="G334" s="374"/>
      <c r="H334" s="397">
        <v>0</v>
      </c>
    </row>
    <row r="335" spans="1:8">
      <c r="A335" s="361" t="s">
        <v>1971</v>
      </c>
      <c r="B335" s="362" t="s">
        <v>414</v>
      </c>
      <c r="C335" s="361" t="s">
        <v>1725</v>
      </c>
      <c r="D335" s="363"/>
      <c r="E335" s="396"/>
      <c r="F335" s="396"/>
      <c r="G335" s="396"/>
      <c r="H335" s="396"/>
    </row>
    <row r="336" spans="1:8">
      <c r="A336" s="364" t="s">
        <v>1973</v>
      </c>
      <c r="B336" s="365" t="s">
        <v>3560</v>
      </c>
      <c r="C336" s="366" t="s">
        <v>413</v>
      </c>
      <c r="D336" s="367"/>
      <c r="E336" s="397">
        <v>0</v>
      </c>
      <c r="F336" s="374"/>
      <c r="G336" s="374"/>
      <c r="H336" s="397">
        <v>0</v>
      </c>
    </row>
    <row r="337" spans="1:8">
      <c r="A337" s="361" t="s">
        <v>1971</v>
      </c>
      <c r="B337" s="362" t="s">
        <v>416</v>
      </c>
      <c r="C337" s="361" t="s">
        <v>1726</v>
      </c>
      <c r="D337" s="363"/>
      <c r="E337" s="396"/>
      <c r="F337" s="396"/>
      <c r="G337" s="396"/>
      <c r="H337" s="396"/>
    </row>
    <row r="338" spans="1:8">
      <c r="A338" s="364" t="s">
        <v>1973</v>
      </c>
      <c r="B338" s="365" t="s">
        <v>3561</v>
      </c>
      <c r="C338" s="366" t="s">
        <v>415</v>
      </c>
      <c r="D338" s="367"/>
      <c r="E338" s="397">
        <v>0</v>
      </c>
      <c r="F338" s="374"/>
      <c r="G338" s="374"/>
      <c r="H338" s="397">
        <v>0</v>
      </c>
    </row>
    <row r="339" spans="1:8">
      <c r="A339" s="392">
        <v>2</v>
      </c>
      <c r="B339" s="362" t="s">
        <v>3570</v>
      </c>
      <c r="C339" s="362" t="s">
        <v>3571</v>
      </c>
      <c r="D339" s="382"/>
      <c r="E339" s="395"/>
      <c r="F339" s="395"/>
      <c r="G339" s="395"/>
      <c r="H339" s="395"/>
    </row>
    <row r="340" spans="1:8">
      <c r="A340" s="361" t="s">
        <v>1969</v>
      </c>
      <c r="B340" s="362" t="s">
        <v>418</v>
      </c>
      <c r="C340" s="361" t="s">
        <v>3572</v>
      </c>
      <c r="D340" s="363"/>
      <c r="E340" s="396"/>
      <c r="F340" s="396"/>
      <c r="G340" s="396"/>
      <c r="H340" s="396"/>
    </row>
    <row r="341" spans="1:8">
      <c r="A341" s="364" t="s">
        <v>1971</v>
      </c>
      <c r="B341" s="365" t="s">
        <v>3573</v>
      </c>
      <c r="C341" s="366" t="s">
        <v>417</v>
      </c>
      <c r="D341" s="367"/>
      <c r="E341" s="397">
        <v>0</v>
      </c>
      <c r="F341" s="374"/>
      <c r="G341" s="374"/>
      <c r="H341" s="397">
        <v>0</v>
      </c>
    </row>
    <row r="342" spans="1:8">
      <c r="A342" s="394" t="s">
        <v>1966</v>
      </c>
      <c r="B342" s="362" t="s">
        <v>3576</v>
      </c>
      <c r="C342" s="361" t="s">
        <v>3577</v>
      </c>
      <c r="D342" s="363"/>
      <c r="E342" s="396"/>
      <c r="F342" s="396"/>
      <c r="G342" s="396"/>
      <c r="H342" s="396"/>
    </row>
    <row r="343" spans="1:8">
      <c r="A343" s="361" t="s">
        <v>1969</v>
      </c>
      <c r="B343" s="362" t="s">
        <v>419</v>
      </c>
      <c r="C343" s="361" t="s">
        <v>1743</v>
      </c>
      <c r="D343" s="363"/>
      <c r="E343" s="396"/>
      <c r="F343" s="396"/>
      <c r="G343" s="396"/>
      <c r="H343" s="396"/>
    </row>
    <row r="344" spans="1:8">
      <c r="A344" s="361" t="s">
        <v>1971</v>
      </c>
      <c r="B344" s="362" t="s">
        <v>421</v>
      </c>
      <c r="C344" s="361" t="s">
        <v>1744</v>
      </c>
      <c r="D344" s="363"/>
      <c r="E344" s="396"/>
      <c r="F344" s="396"/>
      <c r="G344" s="396"/>
      <c r="H344" s="396"/>
    </row>
    <row r="345" spans="1:8">
      <c r="A345" s="364" t="s">
        <v>1973</v>
      </c>
      <c r="B345" s="365" t="s">
        <v>3578</v>
      </c>
      <c r="C345" s="366" t="s">
        <v>420</v>
      </c>
      <c r="D345" s="367"/>
      <c r="E345" s="397">
        <v>0</v>
      </c>
      <c r="F345" s="374"/>
      <c r="G345" s="374"/>
      <c r="H345" s="397">
        <v>0</v>
      </c>
    </row>
    <row r="346" spans="1:8">
      <c r="A346" s="361" t="s">
        <v>1971</v>
      </c>
      <c r="B346" s="362" t="s">
        <v>423</v>
      </c>
      <c r="C346" s="361" t="s">
        <v>1745</v>
      </c>
      <c r="D346" s="363"/>
      <c r="E346" s="396"/>
      <c r="F346" s="396"/>
      <c r="G346" s="396"/>
      <c r="H346" s="396"/>
    </row>
    <row r="347" spans="1:8">
      <c r="A347" s="361" t="s">
        <v>1973</v>
      </c>
      <c r="B347" s="362" t="s">
        <v>425</v>
      </c>
      <c r="C347" s="361" t="s">
        <v>1746</v>
      </c>
      <c r="D347" s="363"/>
      <c r="E347" s="396"/>
      <c r="F347" s="396"/>
      <c r="G347" s="396"/>
      <c r="H347" s="396"/>
    </row>
    <row r="348" spans="1:8">
      <c r="A348" s="364" t="s">
        <v>1975</v>
      </c>
      <c r="B348" s="365" t="s">
        <v>3579</v>
      </c>
      <c r="C348" s="366" t="s">
        <v>424</v>
      </c>
      <c r="D348" s="367"/>
      <c r="E348" s="397">
        <v>0</v>
      </c>
      <c r="F348" s="374"/>
      <c r="G348" s="374"/>
      <c r="H348" s="397">
        <v>0</v>
      </c>
    </row>
    <row r="349" spans="1:8">
      <c r="A349" s="361" t="s">
        <v>1973</v>
      </c>
      <c r="B349" s="362" t="s">
        <v>426</v>
      </c>
      <c r="C349" s="361" t="s">
        <v>1747</v>
      </c>
      <c r="D349" s="363"/>
      <c r="E349" s="396"/>
      <c r="F349" s="396"/>
      <c r="G349" s="396"/>
      <c r="H349" s="396"/>
    </row>
    <row r="350" spans="1:8" ht="25.5">
      <c r="A350" s="361" t="s">
        <v>1975</v>
      </c>
      <c r="B350" s="362" t="s">
        <v>428</v>
      </c>
      <c r="C350" s="361" t="s">
        <v>1748</v>
      </c>
      <c r="D350" s="363"/>
      <c r="E350" s="396"/>
      <c r="F350" s="396"/>
      <c r="G350" s="396"/>
      <c r="H350" s="396"/>
    </row>
    <row r="351" spans="1:8">
      <c r="A351" s="364" t="s">
        <v>1978</v>
      </c>
      <c r="B351" s="365" t="s">
        <v>3580</v>
      </c>
      <c r="C351" s="366" t="s">
        <v>427</v>
      </c>
      <c r="D351" s="367"/>
      <c r="E351" s="397">
        <v>0</v>
      </c>
      <c r="F351" s="374"/>
      <c r="G351" s="374"/>
      <c r="H351" s="397">
        <v>2411121</v>
      </c>
    </row>
    <row r="352" spans="1:8" ht="25.5">
      <c r="A352" s="361" t="s">
        <v>1975</v>
      </c>
      <c r="B352" s="362" t="s">
        <v>430</v>
      </c>
      <c r="C352" s="361" t="s">
        <v>1749</v>
      </c>
      <c r="D352" s="363" t="s">
        <v>1253</v>
      </c>
      <c r="E352" s="396"/>
      <c r="F352" s="396"/>
      <c r="G352" s="396"/>
      <c r="H352" s="396"/>
    </row>
    <row r="353" spans="1:8" ht="24">
      <c r="A353" s="364" t="s">
        <v>1978</v>
      </c>
      <c r="B353" s="365" t="s">
        <v>3581</v>
      </c>
      <c r="C353" s="366" t="s">
        <v>429</v>
      </c>
      <c r="D353" s="367" t="s">
        <v>1253</v>
      </c>
      <c r="E353" s="397">
        <v>0</v>
      </c>
      <c r="F353" s="374"/>
      <c r="G353" s="374"/>
      <c r="H353" s="397">
        <v>60049.45</v>
      </c>
    </row>
    <row r="354" spans="1:8">
      <c r="A354" s="361" t="s">
        <v>1975</v>
      </c>
      <c r="B354" s="362" t="s">
        <v>431</v>
      </c>
      <c r="C354" s="361" t="s">
        <v>1750</v>
      </c>
      <c r="D354" s="363"/>
      <c r="E354" s="396"/>
      <c r="F354" s="396"/>
      <c r="G354" s="396"/>
      <c r="H354" s="396"/>
    </row>
    <row r="355" spans="1:8" ht="25.5">
      <c r="A355" s="361" t="s">
        <v>1978</v>
      </c>
      <c r="B355" s="362" t="s">
        <v>433</v>
      </c>
      <c r="C355" s="361" t="s">
        <v>1751</v>
      </c>
      <c r="D355" s="363"/>
      <c r="E355" s="396"/>
      <c r="F355" s="396"/>
      <c r="G355" s="396"/>
      <c r="H355" s="396"/>
    </row>
    <row r="356" spans="1:8" ht="24">
      <c r="A356" s="364" t="s">
        <v>2094</v>
      </c>
      <c r="B356" s="365" t="s">
        <v>3582</v>
      </c>
      <c r="C356" s="366" t="s">
        <v>432</v>
      </c>
      <c r="D356" s="367"/>
      <c r="E356" s="397">
        <v>0</v>
      </c>
      <c r="F356" s="374"/>
      <c r="G356" s="374"/>
      <c r="H356" s="397">
        <v>0</v>
      </c>
    </row>
    <row r="357" spans="1:8" ht="25.5">
      <c r="A357" s="361" t="s">
        <v>1978</v>
      </c>
      <c r="B357" s="362" t="s">
        <v>435</v>
      </c>
      <c r="C357" s="361" t="s">
        <v>1752</v>
      </c>
      <c r="D357" s="363"/>
      <c r="E357" s="396"/>
      <c r="F357" s="396"/>
      <c r="G357" s="396"/>
      <c r="H357" s="396"/>
    </row>
    <row r="358" spans="1:8">
      <c r="A358" s="364" t="s">
        <v>2094</v>
      </c>
      <c r="B358" s="365" t="s">
        <v>3583</v>
      </c>
      <c r="C358" s="366" t="s">
        <v>434</v>
      </c>
      <c r="D358" s="367"/>
      <c r="E358" s="397">
        <v>0</v>
      </c>
      <c r="F358" s="374"/>
      <c r="G358" s="374"/>
      <c r="H358" s="397">
        <v>2369.0300000000002</v>
      </c>
    </row>
    <row r="359" spans="1:8" ht="25.5">
      <c r="A359" s="361" t="s">
        <v>1978</v>
      </c>
      <c r="B359" s="362" t="s">
        <v>437</v>
      </c>
      <c r="C359" s="361" t="s">
        <v>1753</v>
      </c>
      <c r="D359" s="363"/>
      <c r="E359" s="396"/>
      <c r="F359" s="396"/>
      <c r="G359" s="396"/>
      <c r="H359" s="396"/>
    </row>
    <row r="360" spans="1:8" ht="24">
      <c r="A360" s="364" t="s">
        <v>2094</v>
      </c>
      <c r="B360" s="365" t="s">
        <v>3584</v>
      </c>
      <c r="C360" s="366" t="s">
        <v>436</v>
      </c>
      <c r="D360" s="367"/>
      <c r="E360" s="397">
        <v>0</v>
      </c>
      <c r="F360" s="374"/>
      <c r="G360" s="374"/>
      <c r="H360" s="397">
        <v>0</v>
      </c>
    </row>
    <row r="361" spans="1:8" ht="25.5">
      <c r="A361" s="361" t="s">
        <v>1978</v>
      </c>
      <c r="B361" s="362" t="s">
        <v>439</v>
      </c>
      <c r="C361" s="361" t="s">
        <v>1754</v>
      </c>
      <c r="D361" s="363"/>
      <c r="E361" s="396"/>
      <c r="F361" s="396"/>
      <c r="G361" s="396"/>
      <c r="H361" s="396"/>
    </row>
    <row r="362" spans="1:8" ht="24">
      <c r="A362" s="364" t="s">
        <v>2094</v>
      </c>
      <c r="B362" s="365" t="s">
        <v>3585</v>
      </c>
      <c r="C362" s="366" t="s">
        <v>438</v>
      </c>
      <c r="D362" s="367"/>
      <c r="E362" s="397">
        <v>0</v>
      </c>
      <c r="F362" s="374"/>
      <c r="G362" s="374"/>
      <c r="H362" s="397">
        <v>0</v>
      </c>
    </row>
    <row r="363" spans="1:8" ht="25.5">
      <c r="A363" s="361" t="s">
        <v>1978</v>
      </c>
      <c r="B363" s="362" t="s">
        <v>441</v>
      </c>
      <c r="C363" s="361" t="s">
        <v>1755</v>
      </c>
      <c r="D363" s="363"/>
      <c r="E363" s="396"/>
      <c r="F363" s="396"/>
      <c r="G363" s="396"/>
      <c r="H363" s="396"/>
    </row>
    <row r="364" spans="1:8" ht="24">
      <c r="A364" s="364" t="s">
        <v>2094</v>
      </c>
      <c r="B364" s="365" t="s">
        <v>3586</v>
      </c>
      <c r="C364" s="366" t="s">
        <v>440</v>
      </c>
      <c r="D364" s="367"/>
      <c r="E364" s="397">
        <v>0</v>
      </c>
      <c r="F364" s="374"/>
      <c r="G364" s="374"/>
      <c r="H364" s="397">
        <v>0</v>
      </c>
    </row>
    <row r="365" spans="1:8" ht="25.5">
      <c r="A365" s="361" t="s">
        <v>1978</v>
      </c>
      <c r="B365" s="362" t="s">
        <v>443</v>
      </c>
      <c r="C365" s="361" t="s">
        <v>1756</v>
      </c>
      <c r="D365" s="363"/>
      <c r="E365" s="396"/>
      <c r="F365" s="396"/>
      <c r="G365" s="396"/>
      <c r="H365" s="396"/>
    </row>
    <row r="366" spans="1:8" ht="24">
      <c r="A366" s="364" t="s">
        <v>2094</v>
      </c>
      <c r="B366" s="365" t="s">
        <v>3587</v>
      </c>
      <c r="C366" s="366" t="s">
        <v>442</v>
      </c>
      <c r="D366" s="367"/>
      <c r="E366" s="397">
        <v>0</v>
      </c>
      <c r="F366" s="374"/>
      <c r="G366" s="374"/>
      <c r="H366" s="397">
        <v>0</v>
      </c>
    </row>
    <row r="367" spans="1:8">
      <c r="A367" s="361" t="s">
        <v>1978</v>
      </c>
      <c r="B367" s="362" t="s">
        <v>445</v>
      </c>
      <c r="C367" s="361" t="s">
        <v>1757</v>
      </c>
      <c r="D367" s="363"/>
      <c r="E367" s="396"/>
      <c r="F367" s="396"/>
      <c r="G367" s="396"/>
      <c r="H367" s="396"/>
    </row>
    <row r="368" spans="1:8">
      <c r="A368" s="364" t="s">
        <v>2094</v>
      </c>
      <c r="B368" s="365" t="s">
        <v>3588</v>
      </c>
      <c r="C368" s="366" t="s">
        <v>444</v>
      </c>
      <c r="D368" s="367"/>
      <c r="E368" s="397">
        <v>0</v>
      </c>
      <c r="F368" s="374"/>
      <c r="G368" s="374"/>
      <c r="H368" s="397">
        <v>2618127.2000000002</v>
      </c>
    </row>
    <row r="369" spans="1:8">
      <c r="A369" s="361" t="s">
        <v>1973</v>
      </c>
      <c r="B369" s="362" t="s">
        <v>1758</v>
      </c>
      <c r="C369" s="361" t="s">
        <v>3589</v>
      </c>
      <c r="D369" s="363"/>
      <c r="E369" s="396"/>
      <c r="F369" s="396"/>
      <c r="G369" s="396"/>
      <c r="H369" s="396"/>
    </row>
    <row r="370" spans="1:8" ht="25.5">
      <c r="A370" s="361" t="s">
        <v>1975</v>
      </c>
      <c r="B370" s="362" t="s">
        <v>447</v>
      </c>
      <c r="C370" s="361" t="s">
        <v>1760</v>
      </c>
      <c r="D370" s="363" t="s">
        <v>1253</v>
      </c>
      <c r="E370" s="396"/>
      <c r="F370" s="396"/>
      <c r="G370" s="396"/>
      <c r="H370" s="396"/>
    </row>
    <row r="371" spans="1:8" ht="24">
      <c r="A371" s="364" t="s">
        <v>1978</v>
      </c>
      <c r="B371" s="365" t="s">
        <v>3590</v>
      </c>
      <c r="C371" s="366" t="s">
        <v>446</v>
      </c>
      <c r="D371" s="367" t="s">
        <v>1253</v>
      </c>
      <c r="E371" s="397">
        <v>0</v>
      </c>
      <c r="F371" s="374"/>
      <c r="G371" s="374"/>
      <c r="H371" s="397">
        <v>0</v>
      </c>
    </row>
    <row r="372" spans="1:8">
      <c r="A372" s="361" t="s">
        <v>1975</v>
      </c>
      <c r="B372" s="362" t="s">
        <v>1761</v>
      </c>
      <c r="C372" s="361" t="s">
        <v>1762</v>
      </c>
      <c r="D372" s="363"/>
      <c r="E372" s="396"/>
      <c r="F372" s="396"/>
      <c r="G372" s="396"/>
      <c r="H372" s="396"/>
    </row>
    <row r="373" spans="1:8" ht="25.5">
      <c r="A373" s="361" t="s">
        <v>1978</v>
      </c>
      <c r="B373" s="362" t="s">
        <v>449</v>
      </c>
      <c r="C373" s="361" t="s">
        <v>1763</v>
      </c>
      <c r="D373" s="363"/>
      <c r="E373" s="396"/>
      <c r="F373" s="396"/>
      <c r="G373" s="396"/>
      <c r="H373" s="396"/>
    </row>
    <row r="374" spans="1:8" ht="24">
      <c r="A374" s="364" t="s">
        <v>2094</v>
      </c>
      <c r="B374" s="365" t="s">
        <v>3591</v>
      </c>
      <c r="C374" s="366" t="s">
        <v>448</v>
      </c>
      <c r="D374" s="367"/>
      <c r="E374" s="397">
        <v>0</v>
      </c>
      <c r="F374" s="374"/>
      <c r="G374" s="374"/>
      <c r="H374" s="397">
        <v>0</v>
      </c>
    </row>
    <row r="375" spans="1:8" ht="25.5">
      <c r="A375" s="361" t="s">
        <v>1978</v>
      </c>
      <c r="B375" s="362" t="s">
        <v>451</v>
      </c>
      <c r="C375" s="361" t="s">
        <v>1764</v>
      </c>
      <c r="D375" s="363"/>
      <c r="E375" s="396"/>
      <c r="F375" s="396"/>
      <c r="G375" s="396"/>
      <c r="H375" s="396"/>
    </row>
    <row r="376" spans="1:8">
      <c r="A376" s="364" t="s">
        <v>2094</v>
      </c>
      <c r="B376" s="365" t="s">
        <v>3592</v>
      </c>
      <c r="C376" s="366" t="s">
        <v>450</v>
      </c>
      <c r="D376" s="367"/>
      <c r="E376" s="397">
        <v>0</v>
      </c>
      <c r="F376" s="397"/>
      <c r="G376" s="397"/>
      <c r="H376" s="397">
        <v>0</v>
      </c>
    </row>
    <row r="377" spans="1:8" ht="25.5">
      <c r="A377" s="361" t="s">
        <v>1978</v>
      </c>
      <c r="B377" s="362" t="s">
        <v>453</v>
      </c>
      <c r="C377" s="361" t="s">
        <v>1765</v>
      </c>
      <c r="D377" s="363"/>
      <c r="E377" s="396"/>
      <c r="F377" s="396"/>
      <c r="G377" s="396"/>
      <c r="H377" s="396"/>
    </row>
    <row r="378" spans="1:8" ht="24">
      <c r="A378" s="364" t="s">
        <v>2094</v>
      </c>
      <c r="B378" s="365" t="s">
        <v>3593</v>
      </c>
      <c r="C378" s="366" t="s">
        <v>452</v>
      </c>
      <c r="D378" s="367"/>
      <c r="E378" s="397">
        <v>0</v>
      </c>
      <c r="F378" s="374"/>
      <c r="G378" s="374"/>
      <c r="H378" s="397">
        <v>0</v>
      </c>
    </row>
    <row r="379" spans="1:8" ht="25.5">
      <c r="A379" s="361" t="s">
        <v>1978</v>
      </c>
      <c r="B379" s="362" t="s">
        <v>455</v>
      </c>
      <c r="C379" s="361" t="s">
        <v>1766</v>
      </c>
      <c r="D379" s="363"/>
      <c r="E379" s="396"/>
      <c r="F379" s="396"/>
      <c r="G379" s="396"/>
      <c r="H379" s="396"/>
    </row>
    <row r="380" spans="1:8" ht="24">
      <c r="A380" s="364" t="s">
        <v>2094</v>
      </c>
      <c r="B380" s="365" t="s">
        <v>3594</v>
      </c>
      <c r="C380" s="366" t="s">
        <v>454</v>
      </c>
      <c r="D380" s="367"/>
      <c r="E380" s="397">
        <v>0</v>
      </c>
      <c r="F380" s="374"/>
      <c r="G380" s="374"/>
      <c r="H380" s="397">
        <v>0</v>
      </c>
    </row>
    <row r="381" spans="1:8" ht="25.5">
      <c r="A381" s="361" t="s">
        <v>1978</v>
      </c>
      <c r="B381" s="362" t="s">
        <v>457</v>
      </c>
      <c r="C381" s="361" t="s">
        <v>1767</v>
      </c>
      <c r="D381" s="363"/>
      <c r="E381" s="396"/>
      <c r="F381" s="396"/>
      <c r="G381" s="396"/>
      <c r="H381" s="396"/>
    </row>
    <row r="382" spans="1:8" ht="24">
      <c r="A382" s="364" t="s">
        <v>2094</v>
      </c>
      <c r="B382" s="365" t="s">
        <v>3595</v>
      </c>
      <c r="C382" s="366" t="s">
        <v>456</v>
      </c>
      <c r="D382" s="367"/>
      <c r="E382" s="397">
        <v>0</v>
      </c>
      <c r="F382" s="374"/>
      <c r="G382" s="374"/>
      <c r="H382" s="397">
        <v>0</v>
      </c>
    </row>
    <row r="383" spans="1:8" ht="25.5">
      <c r="A383" s="361" t="s">
        <v>1978</v>
      </c>
      <c r="B383" s="362" t="s">
        <v>459</v>
      </c>
      <c r="C383" s="361" t="s">
        <v>1768</v>
      </c>
      <c r="D383" s="363"/>
      <c r="E383" s="396"/>
      <c r="F383" s="396"/>
      <c r="G383" s="396"/>
      <c r="H383" s="396"/>
    </row>
    <row r="384" spans="1:8" ht="24">
      <c r="A384" s="364" t="s">
        <v>2094</v>
      </c>
      <c r="B384" s="365" t="s">
        <v>3596</v>
      </c>
      <c r="C384" s="366" t="s">
        <v>458</v>
      </c>
      <c r="D384" s="367"/>
      <c r="E384" s="397">
        <v>0</v>
      </c>
      <c r="F384" s="374"/>
      <c r="G384" s="374"/>
      <c r="H384" s="397">
        <v>0</v>
      </c>
    </row>
    <row r="385" spans="1:189">
      <c r="A385" s="361" t="s">
        <v>1978</v>
      </c>
      <c r="B385" s="362" t="s">
        <v>461</v>
      </c>
      <c r="C385" s="361" t="s">
        <v>1769</v>
      </c>
      <c r="D385" s="363"/>
      <c r="E385" s="396"/>
      <c r="F385" s="396"/>
      <c r="G385" s="396"/>
      <c r="H385" s="396"/>
    </row>
    <row r="386" spans="1:189">
      <c r="A386" s="364" t="s">
        <v>2094</v>
      </c>
      <c r="B386" s="365" t="s">
        <v>3597</v>
      </c>
      <c r="C386" s="366" t="s">
        <v>460</v>
      </c>
      <c r="D386" s="367"/>
      <c r="E386" s="397">
        <v>0</v>
      </c>
      <c r="F386" s="374"/>
      <c r="G386" s="374"/>
      <c r="H386" s="397">
        <v>22169.18</v>
      </c>
    </row>
    <row r="387" spans="1:189">
      <c r="A387" s="361" t="s">
        <v>1973</v>
      </c>
      <c r="B387" s="362" t="s">
        <v>462</v>
      </c>
      <c r="C387" s="361" t="s">
        <v>1770</v>
      </c>
      <c r="D387" s="363"/>
      <c r="E387" s="396"/>
      <c r="F387" s="396"/>
      <c r="G387" s="396"/>
      <c r="H387" s="396"/>
    </row>
    <row r="388" spans="1:189">
      <c r="A388" s="364" t="s">
        <v>1975</v>
      </c>
      <c r="B388" s="365" t="s">
        <v>3598</v>
      </c>
      <c r="C388" s="366" t="s">
        <v>422</v>
      </c>
      <c r="D388" s="367"/>
      <c r="E388" s="397">
        <v>0</v>
      </c>
      <c r="F388" s="374"/>
      <c r="G388" s="374"/>
      <c r="H388" s="397">
        <v>279.26</v>
      </c>
    </row>
    <row r="389" spans="1:189" s="411" customFormat="1">
      <c r="A389" s="364"/>
      <c r="B389" s="365"/>
      <c r="C389" s="366" t="s">
        <v>1863</v>
      </c>
      <c r="D389" s="367"/>
      <c r="E389" s="397">
        <f>SUM(E7:E388)</f>
        <v>455337890.81971669</v>
      </c>
      <c r="F389" s="397"/>
      <c r="G389" s="397"/>
      <c r="H389" s="397">
        <f>SUM(H7:H388)</f>
        <v>504299308.54598707</v>
      </c>
    </row>
    <row r="390" spans="1:189" s="411" customFormat="1">
      <c r="A390" s="364"/>
      <c r="B390" s="365"/>
      <c r="C390" s="366" t="s">
        <v>3633</v>
      </c>
      <c r="D390" s="367"/>
      <c r="E390" s="397">
        <f>+'Alimentazione CE Costi'!E1197</f>
        <v>455337890.81915808</v>
      </c>
      <c r="F390" s="397"/>
      <c r="G390" s="397"/>
      <c r="H390" s="397">
        <f>+'Alimentazione CE Costi'!H1197</f>
        <v>502676355.01032656</v>
      </c>
    </row>
    <row r="391" spans="1:189" s="411" customFormat="1">
      <c r="A391" s="364"/>
      <c r="B391" s="365"/>
      <c r="C391" s="366" t="s">
        <v>1820</v>
      </c>
      <c r="D391" s="367"/>
      <c r="E391" s="397">
        <f>+E389-E390</f>
        <v>5.5861473083496094E-4</v>
      </c>
      <c r="F391" s="397"/>
      <c r="G391" s="397"/>
      <c r="H391" s="397">
        <f t="shared" ref="H391" si="0">+H389-H390</f>
        <v>1622953.5356605053</v>
      </c>
    </row>
    <row r="392" spans="1:189">
      <c r="A392" s="175"/>
      <c r="B392" s="175"/>
      <c r="C392" s="44"/>
      <c r="D392" s="45"/>
      <c r="E392" s="41"/>
      <c r="F392" s="41"/>
      <c r="G392" s="41"/>
      <c r="H392" s="41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</row>
    <row r="393" spans="1:189">
      <c r="A393" s="175"/>
      <c r="B393" s="175"/>
      <c r="C393" s="44"/>
      <c r="D393" s="45"/>
      <c r="E393" s="41"/>
      <c r="F393" s="41"/>
      <c r="G393" s="41"/>
      <c r="H393" s="41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</row>
    <row r="394" spans="1:189">
      <c r="A394" s="175"/>
      <c r="B394" s="175"/>
      <c r="C394" s="44"/>
      <c r="D394" s="45"/>
      <c r="E394" s="41"/>
      <c r="F394" s="41"/>
      <c r="G394" s="41"/>
      <c r="H394" s="41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</row>
    <row r="395" spans="1:189">
      <c r="A395" s="175"/>
      <c r="B395" s="175"/>
      <c r="C395" s="44"/>
      <c r="D395" s="45"/>
      <c r="E395" s="41"/>
      <c r="F395" s="41"/>
      <c r="G395" s="41"/>
      <c r="H395" s="41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</row>
    <row r="396" spans="1:189">
      <c r="A396" s="175"/>
      <c r="B396" s="175"/>
      <c r="C396" s="44"/>
      <c r="D396" s="45"/>
      <c r="E396" s="41"/>
      <c r="F396" s="41"/>
      <c r="G396" s="41"/>
      <c r="H396" s="41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</row>
    <row r="397" spans="1:189">
      <c r="A397" s="175"/>
      <c r="B397" s="175"/>
      <c r="C397" s="44"/>
      <c r="D397" s="45"/>
      <c r="E397" s="41"/>
      <c r="F397" s="41"/>
      <c r="G397" s="41"/>
      <c r="H397" s="41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</row>
    <row r="398" spans="1:189">
      <c r="A398" s="175"/>
      <c r="B398" s="175"/>
      <c r="C398" s="44"/>
      <c r="D398" s="45"/>
      <c r="E398" s="41"/>
      <c r="F398" s="41"/>
      <c r="G398" s="41"/>
      <c r="H398" s="41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</row>
    <row r="399" spans="1:189">
      <c r="A399" s="175"/>
      <c r="B399" s="175"/>
      <c r="C399" s="44"/>
      <c r="D399" s="45"/>
      <c r="E399" s="41"/>
      <c r="F399" s="41"/>
      <c r="G399" s="41"/>
      <c r="H399" s="41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</row>
    <row r="400" spans="1:189">
      <c r="A400" s="175"/>
      <c r="B400" s="175"/>
      <c r="C400" s="44"/>
      <c r="D400" s="45"/>
      <c r="E400" s="41"/>
      <c r="F400" s="41"/>
      <c r="G400" s="41"/>
      <c r="H400" s="41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</row>
    <row r="401" spans="1:189">
      <c r="A401" s="175"/>
      <c r="B401" s="175"/>
      <c r="C401" s="44"/>
      <c r="D401" s="45"/>
      <c r="E401" s="41"/>
      <c r="F401" s="41"/>
      <c r="G401" s="41"/>
      <c r="H401" s="41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</row>
    <row r="402" spans="1:189">
      <c r="A402" s="175"/>
      <c r="B402" s="175"/>
      <c r="C402" s="44"/>
      <c r="D402" s="45"/>
      <c r="E402" s="41"/>
      <c r="F402" s="41"/>
      <c r="G402" s="41"/>
      <c r="H402" s="41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</row>
    <row r="403" spans="1:189">
      <c r="A403" s="175"/>
      <c r="B403" s="175"/>
      <c r="C403" s="44"/>
      <c r="D403" s="45"/>
      <c r="E403" s="41"/>
      <c r="F403" s="41"/>
      <c r="G403" s="41"/>
      <c r="H403" s="41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</row>
    <row r="404" spans="1:189">
      <c r="A404" s="175"/>
      <c r="B404" s="175"/>
      <c r="C404" s="44"/>
      <c r="D404" s="45"/>
      <c r="E404" s="41"/>
      <c r="F404" s="41"/>
      <c r="G404" s="41"/>
      <c r="H404" s="41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</row>
    <row r="405" spans="1:189">
      <c r="A405" s="175"/>
      <c r="B405" s="175"/>
      <c r="C405" s="44"/>
      <c r="D405" s="45"/>
      <c r="E405" s="41"/>
      <c r="F405" s="41"/>
      <c r="G405" s="41"/>
      <c r="H405" s="41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</row>
    <row r="406" spans="1:189">
      <c r="A406" s="175"/>
      <c r="B406" s="175"/>
      <c r="C406" s="44"/>
      <c r="D406" s="45"/>
      <c r="E406" s="41"/>
      <c r="F406" s="41"/>
      <c r="G406" s="41"/>
      <c r="H406" s="41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</row>
    <row r="407" spans="1:189">
      <c r="A407" s="175"/>
      <c r="B407" s="175"/>
      <c r="C407" s="44"/>
      <c r="D407" s="45"/>
      <c r="E407" s="41"/>
      <c r="F407" s="41"/>
      <c r="G407" s="41"/>
      <c r="H407" s="41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</row>
    <row r="408" spans="1:189">
      <c r="A408" s="175"/>
      <c r="B408" s="175"/>
      <c r="C408" s="44"/>
      <c r="D408" s="45"/>
      <c r="E408" s="41"/>
      <c r="F408" s="41"/>
      <c r="G408" s="41"/>
      <c r="H408" s="41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</row>
    <row r="409" spans="1:189">
      <c r="A409" s="175"/>
      <c r="B409" s="175"/>
      <c r="C409" s="44"/>
      <c r="D409" s="45"/>
      <c r="E409" s="41"/>
      <c r="F409" s="41"/>
      <c r="G409" s="41"/>
      <c r="H409" s="41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  <c r="FA409" s="43"/>
      <c r="FB409" s="43"/>
      <c r="FC409" s="43"/>
      <c r="FD409" s="43"/>
      <c r="FE409" s="43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43"/>
      <c r="FV409" s="43"/>
      <c r="FW409" s="43"/>
      <c r="FX409" s="43"/>
      <c r="FY409" s="43"/>
      <c r="FZ409" s="43"/>
      <c r="GA409" s="43"/>
      <c r="GB409" s="43"/>
      <c r="GC409" s="43"/>
      <c r="GD409" s="43"/>
      <c r="GE409" s="43"/>
      <c r="GF409" s="43"/>
      <c r="GG409" s="43"/>
    </row>
    <row r="410" spans="1:189">
      <c r="A410" s="175"/>
      <c r="B410" s="175"/>
      <c r="C410" s="44"/>
      <c r="D410" s="45"/>
      <c r="E410" s="41"/>
      <c r="F410" s="41"/>
      <c r="G410" s="41"/>
      <c r="H410" s="41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</row>
    <row r="411" spans="1:189">
      <c r="A411" s="175"/>
      <c r="B411" s="175"/>
      <c r="C411" s="44"/>
      <c r="D411" s="45"/>
      <c r="E411" s="41"/>
      <c r="F411" s="41"/>
      <c r="G411" s="41"/>
      <c r="H411" s="41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</row>
    <row r="412" spans="1:189">
      <c r="A412" s="175"/>
      <c r="B412" s="175"/>
      <c r="C412" s="44"/>
      <c r="D412" s="45"/>
      <c r="E412" s="41"/>
      <c r="F412" s="41"/>
      <c r="G412" s="41"/>
      <c r="H412" s="41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</row>
    <row r="413" spans="1:189">
      <c r="A413" s="175"/>
      <c r="B413" s="175"/>
      <c r="C413" s="44"/>
      <c r="D413" s="45"/>
      <c r="E413" s="41"/>
      <c r="F413" s="41"/>
      <c r="G413" s="41"/>
      <c r="H413" s="41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</row>
    <row r="414" spans="1:189">
      <c r="A414" s="175"/>
      <c r="B414" s="175"/>
      <c r="C414" s="44"/>
      <c r="D414" s="45"/>
      <c r="E414" s="41"/>
      <c r="F414" s="41"/>
      <c r="G414" s="41"/>
      <c r="H414" s="41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</row>
    <row r="415" spans="1:189">
      <c r="A415" s="175"/>
      <c r="B415" s="175"/>
      <c r="C415" s="44"/>
      <c r="D415" s="45"/>
      <c r="E415" s="41"/>
      <c r="F415" s="41"/>
      <c r="G415" s="41"/>
      <c r="H415" s="41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</row>
    <row r="416" spans="1:189">
      <c r="A416" s="175"/>
      <c r="B416" s="175"/>
      <c r="C416" s="44"/>
      <c r="D416" s="45"/>
      <c r="E416" s="41"/>
      <c r="F416" s="41"/>
      <c r="G416" s="41"/>
      <c r="H416" s="41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</row>
    <row r="417" spans="1:189">
      <c r="A417" s="175"/>
      <c r="B417" s="175"/>
      <c r="C417" s="44"/>
      <c r="D417" s="45"/>
      <c r="E417" s="41"/>
      <c r="F417" s="41"/>
      <c r="G417" s="41"/>
      <c r="H417" s="41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</row>
    <row r="418" spans="1:189">
      <c r="A418" s="175"/>
      <c r="B418" s="175"/>
      <c r="C418" s="44"/>
      <c r="D418" s="45"/>
      <c r="E418" s="41"/>
      <c r="F418" s="41"/>
      <c r="G418" s="41"/>
      <c r="H418" s="41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</row>
    <row r="419" spans="1:189">
      <c r="A419" s="175"/>
      <c r="B419" s="175"/>
      <c r="C419" s="44"/>
      <c r="D419" s="45"/>
      <c r="E419" s="41"/>
      <c r="F419" s="41"/>
      <c r="G419" s="41"/>
      <c r="H419" s="41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</row>
    <row r="420" spans="1:189">
      <c r="A420" s="175"/>
      <c r="B420" s="175"/>
      <c r="C420" s="44"/>
      <c r="D420" s="45"/>
      <c r="E420" s="41"/>
      <c r="F420" s="41"/>
      <c r="G420" s="41"/>
      <c r="H420" s="41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  <c r="FA420" s="43"/>
      <c r="FB420" s="43"/>
      <c r="FC420" s="43"/>
      <c r="FD420" s="43"/>
      <c r="FE420" s="43"/>
      <c r="FF420" s="43"/>
      <c r="FG420" s="43"/>
      <c r="FH420" s="43"/>
      <c r="FI420" s="43"/>
      <c r="FJ420" s="43"/>
      <c r="FK420" s="43"/>
      <c r="FL420" s="43"/>
      <c r="FM420" s="43"/>
      <c r="FN420" s="43"/>
      <c r="FO420" s="43"/>
      <c r="FP420" s="43"/>
      <c r="FQ420" s="43"/>
      <c r="FR420" s="43"/>
      <c r="FS420" s="43"/>
      <c r="FT420" s="43"/>
      <c r="FU420" s="43"/>
      <c r="FV420" s="43"/>
      <c r="FW420" s="43"/>
      <c r="FX420" s="43"/>
      <c r="FY420" s="43"/>
      <c r="FZ420" s="43"/>
      <c r="GA420" s="43"/>
      <c r="GB420" s="43"/>
      <c r="GC420" s="43"/>
      <c r="GD420" s="43"/>
      <c r="GE420" s="43"/>
      <c r="GF420" s="43"/>
      <c r="GG420" s="43"/>
    </row>
    <row r="421" spans="1:189">
      <c r="A421" s="175"/>
      <c r="B421" s="175"/>
      <c r="C421" s="44"/>
      <c r="D421" s="45"/>
      <c r="E421" s="41"/>
      <c r="F421" s="41"/>
      <c r="G421" s="41"/>
      <c r="H421" s="41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  <c r="ES421" s="43"/>
      <c r="ET421" s="43"/>
      <c r="EU421" s="43"/>
      <c r="EV421" s="43"/>
      <c r="EW421" s="43"/>
      <c r="EX421" s="43"/>
      <c r="EY421" s="43"/>
      <c r="EZ421" s="43"/>
      <c r="FA421" s="43"/>
      <c r="FB421" s="43"/>
      <c r="FC421" s="43"/>
      <c r="FD421" s="43"/>
      <c r="FE421" s="43"/>
      <c r="FF421" s="43"/>
      <c r="FG421" s="43"/>
      <c r="FH421" s="43"/>
      <c r="FI421" s="43"/>
      <c r="FJ421" s="43"/>
      <c r="FK421" s="43"/>
      <c r="FL421" s="43"/>
      <c r="FM421" s="43"/>
      <c r="FN421" s="43"/>
      <c r="FO421" s="43"/>
      <c r="FP421" s="43"/>
      <c r="FQ421" s="43"/>
      <c r="FR421" s="43"/>
      <c r="FS421" s="43"/>
      <c r="FT421" s="43"/>
      <c r="FU421" s="43"/>
      <c r="FV421" s="43"/>
      <c r="FW421" s="43"/>
      <c r="FX421" s="43"/>
      <c r="FY421" s="43"/>
      <c r="FZ421" s="43"/>
      <c r="GA421" s="43"/>
      <c r="GB421" s="43"/>
      <c r="GC421" s="43"/>
      <c r="GD421" s="43"/>
      <c r="GE421" s="43"/>
      <c r="GF421" s="43"/>
      <c r="GG421" s="43"/>
    </row>
    <row r="422" spans="1:189">
      <c r="A422" s="175"/>
      <c r="B422" s="175"/>
      <c r="C422" s="44"/>
      <c r="D422" s="45"/>
      <c r="E422" s="41"/>
      <c r="F422" s="41"/>
      <c r="G422" s="41"/>
      <c r="H422" s="41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  <c r="ES422" s="43"/>
      <c r="ET422" s="43"/>
      <c r="EU422" s="43"/>
      <c r="EV422" s="43"/>
      <c r="EW422" s="43"/>
      <c r="EX422" s="43"/>
      <c r="EY422" s="43"/>
      <c r="EZ422" s="43"/>
      <c r="FA422" s="43"/>
      <c r="FB422" s="43"/>
      <c r="FC422" s="43"/>
      <c r="FD422" s="43"/>
      <c r="FE422" s="43"/>
      <c r="FF422" s="43"/>
      <c r="FG422" s="43"/>
      <c r="FH422" s="43"/>
      <c r="FI422" s="43"/>
      <c r="FJ422" s="43"/>
      <c r="FK422" s="43"/>
      <c r="FL422" s="43"/>
      <c r="FM422" s="43"/>
      <c r="FN422" s="43"/>
      <c r="FO422" s="43"/>
      <c r="FP422" s="43"/>
      <c r="FQ422" s="43"/>
      <c r="FR422" s="43"/>
      <c r="FS422" s="43"/>
      <c r="FT422" s="43"/>
      <c r="FU422" s="43"/>
      <c r="FV422" s="43"/>
      <c r="FW422" s="43"/>
      <c r="FX422" s="43"/>
      <c r="FY422" s="43"/>
      <c r="FZ422" s="43"/>
      <c r="GA422" s="43"/>
      <c r="GB422" s="43"/>
      <c r="GC422" s="43"/>
      <c r="GD422" s="43"/>
      <c r="GE422" s="43"/>
      <c r="GF422" s="43"/>
      <c r="GG422" s="43"/>
    </row>
    <row r="423" spans="1:189">
      <c r="A423" s="175"/>
      <c r="B423" s="175"/>
      <c r="C423" s="44"/>
      <c r="D423" s="45"/>
      <c r="E423" s="41"/>
      <c r="F423" s="41"/>
      <c r="G423" s="41"/>
      <c r="H423" s="41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  <c r="ES423" s="43"/>
      <c r="ET423" s="43"/>
      <c r="EU423" s="43"/>
      <c r="EV423" s="43"/>
      <c r="EW423" s="43"/>
      <c r="EX423" s="43"/>
      <c r="EY423" s="43"/>
      <c r="EZ423" s="43"/>
      <c r="FA423" s="43"/>
      <c r="FB423" s="43"/>
      <c r="FC423" s="43"/>
      <c r="FD423" s="43"/>
      <c r="FE423" s="43"/>
      <c r="FF423" s="43"/>
      <c r="FG423" s="43"/>
      <c r="FH423" s="43"/>
      <c r="FI423" s="43"/>
      <c r="FJ423" s="43"/>
      <c r="FK423" s="43"/>
      <c r="FL423" s="43"/>
      <c r="FM423" s="43"/>
      <c r="FN423" s="43"/>
      <c r="FO423" s="43"/>
      <c r="FP423" s="43"/>
      <c r="FQ423" s="43"/>
      <c r="FR423" s="43"/>
      <c r="FS423" s="43"/>
      <c r="FT423" s="43"/>
      <c r="FU423" s="43"/>
      <c r="FV423" s="43"/>
      <c r="FW423" s="43"/>
      <c r="FX423" s="43"/>
      <c r="FY423" s="43"/>
      <c r="FZ423" s="43"/>
      <c r="GA423" s="43"/>
      <c r="GB423" s="43"/>
      <c r="GC423" s="43"/>
      <c r="GD423" s="43"/>
      <c r="GE423" s="43"/>
      <c r="GF423" s="43"/>
      <c r="GG423" s="43"/>
    </row>
    <row r="424" spans="1:189">
      <c r="A424" s="175"/>
      <c r="B424" s="175"/>
      <c r="C424" s="44"/>
      <c r="D424" s="45"/>
      <c r="E424" s="41"/>
      <c r="F424" s="41"/>
      <c r="G424" s="41"/>
      <c r="H424" s="41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  <c r="ES424" s="43"/>
      <c r="ET424" s="43"/>
      <c r="EU424" s="43"/>
      <c r="EV424" s="43"/>
      <c r="EW424" s="43"/>
      <c r="EX424" s="43"/>
      <c r="EY424" s="43"/>
      <c r="EZ424" s="43"/>
      <c r="FA424" s="43"/>
      <c r="FB424" s="43"/>
      <c r="FC424" s="43"/>
      <c r="FD424" s="43"/>
      <c r="FE424" s="43"/>
      <c r="FF424" s="43"/>
      <c r="FG424" s="43"/>
      <c r="FH424" s="43"/>
      <c r="FI424" s="43"/>
      <c r="FJ424" s="43"/>
      <c r="FK424" s="43"/>
      <c r="FL424" s="43"/>
      <c r="FM424" s="43"/>
      <c r="FN424" s="43"/>
      <c r="FO424" s="43"/>
      <c r="FP424" s="43"/>
      <c r="FQ424" s="43"/>
      <c r="FR424" s="43"/>
      <c r="FS424" s="43"/>
      <c r="FT424" s="43"/>
      <c r="FU424" s="43"/>
      <c r="FV424" s="43"/>
      <c r="FW424" s="43"/>
      <c r="FX424" s="43"/>
      <c r="FY424" s="43"/>
      <c r="FZ424" s="43"/>
      <c r="GA424" s="43"/>
      <c r="GB424" s="43"/>
      <c r="GC424" s="43"/>
      <c r="GD424" s="43"/>
      <c r="GE424" s="43"/>
      <c r="GF424" s="43"/>
      <c r="GG424" s="43"/>
    </row>
    <row r="425" spans="1:189">
      <c r="A425" s="175"/>
      <c r="B425" s="175"/>
      <c r="C425" s="44"/>
      <c r="D425" s="45"/>
      <c r="E425" s="41"/>
      <c r="F425" s="41"/>
      <c r="G425" s="41"/>
      <c r="H425" s="41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  <c r="EM425" s="43"/>
      <c r="EN425" s="43"/>
      <c r="EO425" s="43"/>
      <c r="EP425" s="43"/>
      <c r="EQ425" s="43"/>
      <c r="ER425" s="43"/>
      <c r="ES425" s="43"/>
      <c r="ET425" s="43"/>
      <c r="EU425" s="43"/>
      <c r="EV425" s="43"/>
      <c r="EW425" s="43"/>
      <c r="EX425" s="43"/>
      <c r="EY425" s="43"/>
      <c r="EZ425" s="43"/>
      <c r="FA425" s="43"/>
      <c r="FB425" s="43"/>
      <c r="FC425" s="43"/>
      <c r="FD425" s="43"/>
      <c r="FE425" s="43"/>
      <c r="FF425" s="43"/>
      <c r="FG425" s="43"/>
      <c r="FH425" s="43"/>
      <c r="FI425" s="43"/>
      <c r="FJ425" s="43"/>
      <c r="FK425" s="43"/>
      <c r="FL425" s="43"/>
      <c r="FM425" s="43"/>
      <c r="FN425" s="43"/>
      <c r="FO425" s="43"/>
      <c r="FP425" s="43"/>
      <c r="FQ425" s="43"/>
      <c r="FR425" s="43"/>
      <c r="FS425" s="43"/>
      <c r="FT425" s="43"/>
      <c r="FU425" s="43"/>
      <c r="FV425" s="43"/>
      <c r="FW425" s="43"/>
      <c r="FX425" s="43"/>
      <c r="FY425" s="43"/>
      <c r="FZ425" s="43"/>
      <c r="GA425" s="43"/>
      <c r="GB425" s="43"/>
      <c r="GC425" s="43"/>
      <c r="GD425" s="43"/>
      <c r="GE425" s="43"/>
      <c r="GF425" s="43"/>
      <c r="GG425" s="43"/>
    </row>
    <row r="426" spans="1:189">
      <c r="A426" s="175"/>
      <c r="B426" s="175"/>
      <c r="C426" s="44"/>
      <c r="D426" s="45"/>
      <c r="E426" s="41"/>
      <c r="F426" s="41"/>
      <c r="G426" s="41"/>
      <c r="H426" s="41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  <c r="FA426" s="43"/>
      <c r="FB426" s="43"/>
      <c r="FC426" s="43"/>
      <c r="FD426" s="43"/>
      <c r="FE426" s="43"/>
      <c r="FF426" s="43"/>
      <c r="FG426" s="43"/>
      <c r="FH426" s="43"/>
      <c r="FI426" s="43"/>
      <c r="FJ426" s="43"/>
      <c r="FK426" s="43"/>
      <c r="FL426" s="43"/>
      <c r="FM426" s="43"/>
      <c r="FN426" s="43"/>
      <c r="FO426" s="43"/>
      <c r="FP426" s="43"/>
      <c r="FQ426" s="43"/>
      <c r="FR426" s="43"/>
      <c r="FS426" s="43"/>
      <c r="FT426" s="43"/>
      <c r="FU426" s="43"/>
      <c r="FV426" s="43"/>
      <c r="FW426" s="43"/>
      <c r="FX426" s="43"/>
      <c r="FY426" s="43"/>
      <c r="FZ426" s="43"/>
      <c r="GA426" s="43"/>
      <c r="GB426" s="43"/>
      <c r="GC426" s="43"/>
      <c r="GD426" s="43"/>
      <c r="GE426" s="43"/>
      <c r="GF426" s="43"/>
      <c r="GG426" s="43"/>
    </row>
    <row r="427" spans="1:189">
      <c r="A427" s="175"/>
      <c r="B427" s="175"/>
      <c r="C427" s="44"/>
      <c r="D427" s="45"/>
      <c r="E427" s="41"/>
      <c r="F427" s="41"/>
      <c r="G427" s="41"/>
      <c r="H427" s="41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  <c r="FA427" s="43"/>
      <c r="FB427" s="43"/>
      <c r="FC427" s="43"/>
      <c r="FD427" s="43"/>
      <c r="FE427" s="43"/>
      <c r="FF427" s="43"/>
      <c r="FG427" s="43"/>
      <c r="FH427" s="43"/>
      <c r="FI427" s="43"/>
      <c r="FJ427" s="43"/>
      <c r="FK427" s="43"/>
      <c r="FL427" s="43"/>
      <c r="FM427" s="43"/>
      <c r="FN427" s="43"/>
      <c r="FO427" s="43"/>
      <c r="FP427" s="43"/>
      <c r="FQ427" s="43"/>
      <c r="FR427" s="43"/>
      <c r="FS427" s="43"/>
      <c r="FT427" s="43"/>
      <c r="FU427" s="43"/>
      <c r="FV427" s="43"/>
      <c r="FW427" s="43"/>
      <c r="FX427" s="43"/>
      <c r="FY427" s="43"/>
      <c r="FZ427" s="43"/>
      <c r="GA427" s="43"/>
      <c r="GB427" s="43"/>
      <c r="GC427" s="43"/>
      <c r="GD427" s="43"/>
      <c r="GE427" s="43"/>
      <c r="GF427" s="43"/>
      <c r="GG427" s="43"/>
    </row>
    <row r="428" spans="1:189">
      <c r="A428" s="175"/>
      <c r="B428" s="175"/>
      <c r="C428" s="44"/>
      <c r="D428" s="45"/>
      <c r="E428" s="41"/>
      <c r="F428" s="41"/>
      <c r="G428" s="41"/>
      <c r="H428" s="41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  <c r="FA428" s="43"/>
      <c r="FB428" s="43"/>
      <c r="FC428" s="43"/>
      <c r="FD428" s="43"/>
      <c r="FE428" s="43"/>
      <c r="FF428" s="43"/>
      <c r="FG428" s="43"/>
      <c r="FH428" s="43"/>
      <c r="FI428" s="43"/>
      <c r="FJ428" s="43"/>
      <c r="FK428" s="43"/>
      <c r="FL428" s="43"/>
      <c r="FM428" s="43"/>
      <c r="FN428" s="43"/>
      <c r="FO428" s="43"/>
      <c r="FP428" s="43"/>
      <c r="FQ428" s="43"/>
      <c r="FR428" s="43"/>
      <c r="FS428" s="43"/>
      <c r="FT428" s="43"/>
      <c r="FU428" s="43"/>
      <c r="FV428" s="43"/>
      <c r="FW428" s="43"/>
      <c r="FX428" s="43"/>
      <c r="FY428" s="43"/>
      <c r="FZ428" s="43"/>
      <c r="GA428" s="43"/>
      <c r="GB428" s="43"/>
      <c r="GC428" s="43"/>
      <c r="GD428" s="43"/>
      <c r="GE428" s="43"/>
      <c r="GF428" s="43"/>
      <c r="GG428" s="43"/>
    </row>
    <row r="429" spans="1:189">
      <c r="A429" s="175"/>
      <c r="B429" s="175"/>
      <c r="C429" s="44"/>
      <c r="D429" s="45"/>
      <c r="E429" s="41"/>
      <c r="F429" s="41"/>
      <c r="G429" s="41"/>
      <c r="H429" s="41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  <c r="FA429" s="43"/>
      <c r="FB429" s="43"/>
      <c r="FC429" s="43"/>
      <c r="FD429" s="43"/>
      <c r="FE429" s="43"/>
      <c r="FF429" s="43"/>
      <c r="FG429" s="43"/>
      <c r="FH429" s="43"/>
      <c r="FI429" s="43"/>
      <c r="FJ429" s="43"/>
      <c r="FK429" s="43"/>
      <c r="FL429" s="43"/>
      <c r="FM429" s="43"/>
      <c r="FN429" s="43"/>
      <c r="FO429" s="43"/>
      <c r="FP429" s="43"/>
      <c r="FQ429" s="43"/>
      <c r="FR429" s="43"/>
      <c r="FS429" s="43"/>
      <c r="FT429" s="43"/>
      <c r="FU429" s="43"/>
      <c r="FV429" s="43"/>
      <c r="FW429" s="43"/>
      <c r="FX429" s="43"/>
      <c r="FY429" s="43"/>
      <c r="FZ429" s="43"/>
      <c r="GA429" s="43"/>
      <c r="GB429" s="43"/>
      <c r="GC429" s="43"/>
      <c r="GD429" s="43"/>
      <c r="GE429" s="43"/>
      <c r="GF429" s="43"/>
      <c r="GG429" s="43"/>
    </row>
    <row r="430" spans="1:189">
      <c r="A430" s="175"/>
      <c r="B430" s="175"/>
      <c r="C430" s="44"/>
      <c r="D430" s="45"/>
      <c r="E430" s="41"/>
      <c r="F430" s="41"/>
      <c r="G430" s="41"/>
      <c r="H430" s="41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  <c r="FA430" s="43"/>
      <c r="FB430" s="43"/>
      <c r="FC430" s="43"/>
      <c r="FD430" s="43"/>
      <c r="FE430" s="43"/>
      <c r="FF430" s="43"/>
      <c r="FG430" s="43"/>
      <c r="FH430" s="43"/>
      <c r="FI430" s="43"/>
      <c r="FJ430" s="43"/>
      <c r="FK430" s="43"/>
      <c r="FL430" s="43"/>
      <c r="FM430" s="43"/>
      <c r="FN430" s="43"/>
      <c r="FO430" s="43"/>
      <c r="FP430" s="43"/>
      <c r="FQ430" s="43"/>
      <c r="FR430" s="43"/>
      <c r="FS430" s="43"/>
      <c r="FT430" s="43"/>
      <c r="FU430" s="43"/>
      <c r="FV430" s="43"/>
      <c r="FW430" s="43"/>
      <c r="FX430" s="43"/>
      <c r="FY430" s="43"/>
      <c r="FZ430" s="43"/>
      <c r="GA430" s="43"/>
      <c r="GB430" s="43"/>
      <c r="GC430" s="43"/>
      <c r="GD430" s="43"/>
      <c r="GE430" s="43"/>
      <c r="GF430" s="43"/>
      <c r="GG430" s="43"/>
    </row>
    <row r="431" spans="1:189">
      <c r="A431" s="175"/>
      <c r="B431" s="175"/>
      <c r="C431" s="44"/>
      <c r="D431" s="45"/>
      <c r="E431" s="41"/>
      <c r="F431" s="41"/>
      <c r="G431" s="41"/>
      <c r="H431" s="41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  <c r="FA431" s="43"/>
      <c r="FB431" s="43"/>
      <c r="FC431" s="43"/>
      <c r="FD431" s="43"/>
      <c r="FE431" s="43"/>
      <c r="FF431" s="43"/>
      <c r="FG431" s="43"/>
      <c r="FH431" s="43"/>
      <c r="FI431" s="43"/>
      <c r="FJ431" s="43"/>
      <c r="FK431" s="43"/>
      <c r="FL431" s="43"/>
      <c r="FM431" s="43"/>
      <c r="FN431" s="43"/>
      <c r="FO431" s="43"/>
      <c r="FP431" s="43"/>
      <c r="FQ431" s="43"/>
      <c r="FR431" s="43"/>
      <c r="FS431" s="43"/>
      <c r="FT431" s="43"/>
      <c r="FU431" s="43"/>
      <c r="FV431" s="43"/>
      <c r="FW431" s="43"/>
      <c r="FX431" s="43"/>
      <c r="FY431" s="43"/>
      <c r="FZ431" s="43"/>
      <c r="GA431" s="43"/>
      <c r="GB431" s="43"/>
      <c r="GC431" s="43"/>
      <c r="GD431" s="43"/>
      <c r="GE431" s="43"/>
      <c r="GF431" s="43"/>
      <c r="GG431" s="43"/>
    </row>
    <row r="432" spans="1:189">
      <c r="A432" s="175"/>
      <c r="B432" s="175"/>
      <c r="C432" s="44"/>
      <c r="D432" s="45"/>
      <c r="E432" s="41"/>
      <c r="F432" s="41"/>
      <c r="G432" s="41"/>
      <c r="H432" s="41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  <c r="FA432" s="43"/>
      <c r="FB432" s="43"/>
      <c r="FC432" s="43"/>
      <c r="FD432" s="43"/>
      <c r="FE432" s="43"/>
      <c r="FF432" s="43"/>
      <c r="FG432" s="43"/>
      <c r="FH432" s="43"/>
      <c r="FI432" s="43"/>
      <c r="FJ432" s="43"/>
      <c r="FK432" s="43"/>
      <c r="FL432" s="43"/>
      <c r="FM432" s="43"/>
      <c r="FN432" s="43"/>
      <c r="FO432" s="43"/>
      <c r="FP432" s="43"/>
      <c r="FQ432" s="43"/>
      <c r="FR432" s="43"/>
      <c r="FS432" s="43"/>
      <c r="FT432" s="43"/>
      <c r="FU432" s="43"/>
      <c r="FV432" s="43"/>
      <c r="FW432" s="43"/>
      <c r="FX432" s="43"/>
      <c r="FY432" s="43"/>
      <c r="FZ432" s="43"/>
      <c r="GA432" s="43"/>
      <c r="GB432" s="43"/>
      <c r="GC432" s="43"/>
      <c r="GD432" s="43"/>
      <c r="GE432" s="43"/>
      <c r="GF432" s="43"/>
      <c r="GG432" s="43"/>
    </row>
    <row r="433" spans="1:189">
      <c r="A433" s="175"/>
      <c r="B433" s="175"/>
      <c r="C433" s="44"/>
      <c r="D433" s="45"/>
      <c r="E433" s="41"/>
      <c r="F433" s="41"/>
      <c r="G433" s="41"/>
      <c r="H433" s="41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  <c r="FH433" s="43"/>
      <c r="FI433" s="43"/>
      <c r="FJ433" s="43"/>
      <c r="FK433" s="43"/>
      <c r="FL433" s="43"/>
      <c r="FM433" s="43"/>
      <c r="FN433" s="43"/>
      <c r="FO433" s="43"/>
      <c r="FP433" s="43"/>
      <c r="FQ433" s="43"/>
      <c r="FR433" s="43"/>
      <c r="FS433" s="43"/>
      <c r="FT433" s="43"/>
      <c r="FU433" s="43"/>
      <c r="FV433" s="43"/>
      <c r="FW433" s="43"/>
      <c r="FX433" s="43"/>
      <c r="FY433" s="43"/>
      <c r="FZ433" s="43"/>
      <c r="GA433" s="43"/>
      <c r="GB433" s="43"/>
      <c r="GC433" s="43"/>
      <c r="GD433" s="43"/>
      <c r="GE433" s="43"/>
      <c r="GF433" s="43"/>
      <c r="GG433" s="43"/>
    </row>
    <row r="434" spans="1:189">
      <c r="A434" s="175"/>
      <c r="B434" s="175"/>
      <c r="C434" s="44"/>
      <c r="D434" s="45"/>
      <c r="E434" s="41"/>
      <c r="F434" s="41"/>
      <c r="G434" s="41"/>
      <c r="H434" s="41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  <c r="FA434" s="43"/>
      <c r="FB434" s="43"/>
      <c r="FC434" s="43"/>
      <c r="FD434" s="43"/>
      <c r="FE434" s="43"/>
      <c r="FF434" s="43"/>
      <c r="FG434" s="43"/>
      <c r="FH434" s="43"/>
      <c r="FI434" s="43"/>
      <c r="FJ434" s="43"/>
      <c r="FK434" s="43"/>
      <c r="FL434" s="43"/>
      <c r="FM434" s="43"/>
      <c r="FN434" s="43"/>
      <c r="FO434" s="43"/>
      <c r="FP434" s="43"/>
      <c r="FQ434" s="43"/>
      <c r="FR434" s="43"/>
      <c r="FS434" s="43"/>
      <c r="FT434" s="43"/>
      <c r="FU434" s="43"/>
      <c r="FV434" s="43"/>
      <c r="FW434" s="43"/>
      <c r="FX434" s="43"/>
      <c r="FY434" s="43"/>
      <c r="FZ434" s="43"/>
      <c r="GA434" s="43"/>
      <c r="GB434" s="43"/>
      <c r="GC434" s="43"/>
      <c r="GD434" s="43"/>
      <c r="GE434" s="43"/>
      <c r="GF434" s="43"/>
      <c r="GG434" s="43"/>
    </row>
    <row r="435" spans="1:189">
      <c r="A435" s="175"/>
      <c r="B435" s="175"/>
      <c r="C435" s="44"/>
      <c r="D435" s="45"/>
      <c r="E435" s="41"/>
      <c r="F435" s="41"/>
      <c r="G435" s="41"/>
      <c r="H435" s="41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  <c r="FA435" s="43"/>
      <c r="FB435" s="43"/>
      <c r="FC435" s="43"/>
      <c r="FD435" s="43"/>
      <c r="FE435" s="43"/>
      <c r="FF435" s="43"/>
      <c r="FG435" s="43"/>
      <c r="FH435" s="43"/>
      <c r="FI435" s="43"/>
      <c r="FJ435" s="43"/>
      <c r="FK435" s="43"/>
      <c r="FL435" s="43"/>
      <c r="FM435" s="43"/>
      <c r="FN435" s="43"/>
      <c r="FO435" s="43"/>
      <c r="FP435" s="43"/>
      <c r="FQ435" s="43"/>
      <c r="FR435" s="43"/>
      <c r="FS435" s="43"/>
      <c r="FT435" s="43"/>
      <c r="FU435" s="43"/>
      <c r="FV435" s="43"/>
      <c r="FW435" s="43"/>
      <c r="FX435" s="43"/>
      <c r="FY435" s="43"/>
      <c r="FZ435" s="43"/>
      <c r="GA435" s="43"/>
      <c r="GB435" s="43"/>
      <c r="GC435" s="43"/>
      <c r="GD435" s="43"/>
      <c r="GE435" s="43"/>
      <c r="GF435" s="43"/>
      <c r="GG435" s="43"/>
    </row>
    <row r="436" spans="1:189">
      <c r="A436" s="175"/>
      <c r="B436" s="175"/>
      <c r="C436" s="44"/>
      <c r="D436" s="45"/>
      <c r="E436" s="41"/>
      <c r="F436" s="41"/>
      <c r="G436" s="41"/>
      <c r="H436" s="41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3"/>
      <c r="DU436" s="43"/>
      <c r="DV436" s="43"/>
      <c r="DW436" s="43"/>
      <c r="DX436" s="43"/>
      <c r="DY436" s="43"/>
      <c r="DZ436" s="43"/>
      <c r="EA436" s="43"/>
      <c r="EB436" s="43"/>
      <c r="EC436" s="43"/>
      <c r="ED436" s="43"/>
      <c r="EE436" s="43"/>
      <c r="EF436" s="43"/>
      <c r="EG436" s="43"/>
      <c r="EH436" s="43"/>
      <c r="EI436" s="43"/>
      <c r="EJ436" s="43"/>
      <c r="EK436" s="43"/>
      <c r="EL436" s="43"/>
      <c r="EM436" s="43"/>
      <c r="EN436" s="43"/>
      <c r="EO436" s="43"/>
      <c r="EP436" s="43"/>
      <c r="EQ436" s="43"/>
      <c r="ER436" s="43"/>
      <c r="ES436" s="43"/>
      <c r="ET436" s="43"/>
      <c r="EU436" s="43"/>
      <c r="EV436" s="43"/>
      <c r="EW436" s="43"/>
      <c r="EX436" s="43"/>
      <c r="EY436" s="43"/>
      <c r="EZ436" s="43"/>
      <c r="FA436" s="43"/>
      <c r="FB436" s="43"/>
      <c r="FC436" s="43"/>
      <c r="FD436" s="43"/>
      <c r="FE436" s="43"/>
      <c r="FF436" s="43"/>
      <c r="FG436" s="43"/>
      <c r="FH436" s="43"/>
      <c r="FI436" s="43"/>
      <c r="FJ436" s="43"/>
      <c r="FK436" s="43"/>
      <c r="FL436" s="43"/>
      <c r="FM436" s="43"/>
      <c r="FN436" s="43"/>
      <c r="FO436" s="43"/>
      <c r="FP436" s="43"/>
      <c r="FQ436" s="43"/>
      <c r="FR436" s="43"/>
      <c r="FS436" s="43"/>
      <c r="FT436" s="43"/>
      <c r="FU436" s="43"/>
      <c r="FV436" s="43"/>
      <c r="FW436" s="43"/>
      <c r="FX436" s="43"/>
      <c r="FY436" s="43"/>
      <c r="FZ436" s="43"/>
      <c r="GA436" s="43"/>
      <c r="GB436" s="43"/>
      <c r="GC436" s="43"/>
      <c r="GD436" s="43"/>
      <c r="GE436" s="43"/>
      <c r="GF436" s="43"/>
      <c r="GG436" s="43"/>
    </row>
    <row r="437" spans="1:189">
      <c r="A437" s="175"/>
      <c r="B437" s="175"/>
      <c r="C437" s="44"/>
      <c r="D437" s="45"/>
      <c r="E437" s="41"/>
      <c r="F437" s="41"/>
      <c r="G437" s="41"/>
      <c r="H437" s="41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  <c r="EM437" s="43"/>
      <c r="EN437" s="43"/>
      <c r="EO437" s="43"/>
      <c r="EP437" s="43"/>
      <c r="EQ437" s="43"/>
      <c r="ER437" s="43"/>
      <c r="ES437" s="43"/>
      <c r="ET437" s="43"/>
      <c r="EU437" s="43"/>
      <c r="EV437" s="43"/>
      <c r="EW437" s="43"/>
      <c r="EX437" s="43"/>
      <c r="EY437" s="43"/>
      <c r="EZ437" s="43"/>
      <c r="FA437" s="43"/>
      <c r="FB437" s="43"/>
      <c r="FC437" s="43"/>
      <c r="FD437" s="43"/>
      <c r="FE437" s="43"/>
      <c r="FF437" s="43"/>
      <c r="FG437" s="43"/>
      <c r="FH437" s="43"/>
      <c r="FI437" s="43"/>
      <c r="FJ437" s="43"/>
      <c r="FK437" s="43"/>
      <c r="FL437" s="43"/>
      <c r="FM437" s="43"/>
      <c r="FN437" s="43"/>
      <c r="FO437" s="43"/>
      <c r="FP437" s="43"/>
      <c r="FQ437" s="43"/>
      <c r="FR437" s="43"/>
      <c r="FS437" s="43"/>
      <c r="FT437" s="43"/>
      <c r="FU437" s="43"/>
      <c r="FV437" s="43"/>
      <c r="FW437" s="43"/>
      <c r="FX437" s="43"/>
      <c r="FY437" s="43"/>
      <c r="FZ437" s="43"/>
      <c r="GA437" s="43"/>
      <c r="GB437" s="43"/>
      <c r="GC437" s="43"/>
      <c r="GD437" s="43"/>
      <c r="GE437" s="43"/>
      <c r="GF437" s="43"/>
      <c r="GG437" s="43"/>
    </row>
    <row r="438" spans="1:189">
      <c r="A438" s="175"/>
      <c r="B438" s="175"/>
      <c r="C438" s="44"/>
      <c r="D438" s="45"/>
      <c r="E438" s="41"/>
      <c r="F438" s="41"/>
      <c r="G438" s="41"/>
      <c r="H438" s="41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  <c r="EM438" s="43"/>
      <c r="EN438" s="43"/>
      <c r="EO438" s="43"/>
      <c r="EP438" s="43"/>
      <c r="EQ438" s="43"/>
      <c r="ER438" s="43"/>
      <c r="ES438" s="43"/>
      <c r="ET438" s="43"/>
      <c r="EU438" s="43"/>
      <c r="EV438" s="43"/>
      <c r="EW438" s="43"/>
      <c r="EX438" s="43"/>
      <c r="EY438" s="43"/>
      <c r="EZ438" s="43"/>
      <c r="FA438" s="43"/>
      <c r="FB438" s="43"/>
      <c r="FC438" s="43"/>
      <c r="FD438" s="43"/>
      <c r="FE438" s="43"/>
      <c r="FF438" s="43"/>
      <c r="FG438" s="43"/>
      <c r="FH438" s="43"/>
      <c r="FI438" s="43"/>
      <c r="FJ438" s="43"/>
      <c r="FK438" s="43"/>
      <c r="FL438" s="43"/>
      <c r="FM438" s="43"/>
      <c r="FN438" s="43"/>
      <c r="FO438" s="43"/>
      <c r="FP438" s="43"/>
      <c r="FQ438" s="43"/>
      <c r="FR438" s="43"/>
      <c r="FS438" s="43"/>
      <c r="FT438" s="43"/>
      <c r="FU438" s="43"/>
      <c r="FV438" s="43"/>
      <c r="FW438" s="43"/>
      <c r="FX438" s="43"/>
      <c r="FY438" s="43"/>
      <c r="FZ438" s="43"/>
      <c r="GA438" s="43"/>
      <c r="GB438" s="43"/>
      <c r="GC438" s="43"/>
      <c r="GD438" s="43"/>
      <c r="GE438" s="43"/>
      <c r="GF438" s="43"/>
      <c r="GG438" s="43"/>
    </row>
    <row r="439" spans="1:189">
      <c r="A439" s="175"/>
      <c r="B439" s="175"/>
      <c r="C439" s="44"/>
      <c r="D439" s="45"/>
      <c r="E439" s="41"/>
      <c r="F439" s="41"/>
      <c r="G439" s="41"/>
      <c r="H439" s="41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  <c r="EM439" s="43"/>
      <c r="EN439" s="43"/>
      <c r="EO439" s="43"/>
      <c r="EP439" s="43"/>
      <c r="EQ439" s="43"/>
      <c r="ER439" s="43"/>
      <c r="ES439" s="43"/>
      <c r="ET439" s="43"/>
      <c r="EU439" s="43"/>
      <c r="EV439" s="43"/>
      <c r="EW439" s="43"/>
      <c r="EX439" s="43"/>
      <c r="EY439" s="43"/>
      <c r="EZ439" s="43"/>
      <c r="FA439" s="43"/>
      <c r="FB439" s="43"/>
      <c r="FC439" s="43"/>
      <c r="FD439" s="43"/>
      <c r="FE439" s="43"/>
      <c r="FF439" s="43"/>
      <c r="FG439" s="43"/>
      <c r="FH439" s="43"/>
      <c r="FI439" s="43"/>
      <c r="FJ439" s="43"/>
      <c r="FK439" s="43"/>
      <c r="FL439" s="43"/>
      <c r="FM439" s="43"/>
      <c r="FN439" s="43"/>
      <c r="FO439" s="43"/>
      <c r="FP439" s="43"/>
      <c r="FQ439" s="43"/>
      <c r="FR439" s="43"/>
      <c r="FS439" s="43"/>
      <c r="FT439" s="43"/>
      <c r="FU439" s="43"/>
      <c r="FV439" s="43"/>
      <c r="FW439" s="43"/>
      <c r="FX439" s="43"/>
      <c r="FY439" s="43"/>
      <c r="FZ439" s="43"/>
      <c r="GA439" s="43"/>
      <c r="GB439" s="43"/>
      <c r="GC439" s="43"/>
      <c r="GD439" s="43"/>
      <c r="GE439" s="43"/>
      <c r="GF439" s="43"/>
      <c r="GG439" s="43"/>
    </row>
    <row r="440" spans="1:189">
      <c r="A440" s="175"/>
      <c r="B440" s="175"/>
      <c r="C440" s="44"/>
      <c r="D440" s="45"/>
      <c r="E440" s="41"/>
      <c r="F440" s="41"/>
      <c r="G440" s="41"/>
      <c r="H440" s="41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3"/>
      <c r="DU440" s="43"/>
      <c r="DV440" s="43"/>
      <c r="DW440" s="43"/>
      <c r="DX440" s="43"/>
      <c r="DY440" s="43"/>
      <c r="DZ440" s="43"/>
      <c r="EA440" s="43"/>
      <c r="EB440" s="43"/>
      <c r="EC440" s="43"/>
      <c r="ED440" s="43"/>
      <c r="EE440" s="43"/>
      <c r="EF440" s="43"/>
      <c r="EG440" s="43"/>
      <c r="EH440" s="43"/>
      <c r="EI440" s="43"/>
      <c r="EJ440" s="43"/>
      <c r="EK440" s="43"/>
      <c r="EL440" s="43"/>
      <c r="EM440" s="43"/>
      <c r="EN440" s="43"/>
      <c r="EO440" s="43"/>
      <c r="EP440" s="43"/>
      <c r="EQ440" s="43"/>
      <c r="ER440" s="43"/>
      <c r="ES440" s="43"/>
      <c r="ET440" s="43"/>
      <c r="EU440" s="43"/>
      <c r="EV440" s="43"/>
      <c r="EW440" s="43"/>
      <c r="EX440" s="43"/>
      <c r="EY440" s="43"/>
      <c r="EZ440" s="43"/>
      <c r="FA440" s="43"/>
      <c r="FB440" s="43"/>
      <c r="FC440" s="43"/>
      <c r="FD440" s="43"/>
      <c r="FE440" s="43"/>
      <c r="FF440" s="43"/>
      <c r="FG440" s="43"/>
      <c r="FH440" s="43"/>
      <c r="FI440" s="43"/>
      <c r="FJ440" s="43"/>
      <c r="FK440" s="43"/>
      <c r="FL440" s="43"/>
      <c r="FM440" s="43"/>
      <c r="FN440" s="43"/>
      <c r="FO440" s="43"/>
      <c r="FP440" s="43"/>
      <c r="FQ440" s="43"/>
      <c r="FR440" s="43"/>
      <c r="FS440" s="43"/>
      <c r="FT440" s="43"/>
      <c r="FU440" s="43"/>
      <c r="FV440" s="43"/>
      <c r="FW440" s="43"/>
      <c r="FX440" s="43"/>
      <c r="FY440" s="43"/>
      <c r="FZ440" s="43"/>
      <c r="GA440" s="43"/>
      <c r="GB440" s="43"/>
      <c r="GC440" s="43"/>
      <c r="GD440" s="43"/>
      <c r="GE440" s="43"/>
      <c r="GF440" s="43"/>
      <c r="GG440" s="43"/>
    </row>
    <row r="441" spans="1:189">
      <c r="A441" s="175"/>
      <c r="B441" s="175"/>
      <c r="C441" s="44"/>
      <c r="D441" s="45"/>
      <c r="E441" s="41"/>
      <c r="F441" s="41"/>
      <c r="G441" s="41"/>
      <c r="H441" s="41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3"/>
      <c r="DU441" s="43"/>
      <c r="DV441" s="43"/>
      <c r="DW441" s="43"/>
      <c r="DX441" s="43"/>
      <c r="DY441" s="43"/>
      <c r="DZ441" s="43"/>
      <c r="EA441" s="43"/>
      <c r="EB441" s="43"/>
      <c r="EC441" s="43"/>
      <c r="ED441" s="43"/>
      <c r="EE441" s="43"/>
      <c r="EF441" s="43"/>
      <c r="EG441" s="43"/>
      <c r="EH441" s="43"/>
      <c r="EI441" s="43"/>
      <c r="EJ441" s="43"/>
      <c r="EK441" s="43"/>
      <c r="EL441" s="43"/>
      <c r="EM441" s="43"/>
      <c r="EN441" s="43"/>
      <c r="EO441" s="43"/>
      <c r="EP441" s="43"/>
      <c r="EQ441" s="43"/>
      <c r="ER441" s="43"/>
      <c r="ES441" s="43"/>
      <c r="ET441" s="43"/>
      <c r="EU441" s="43"/>
      <c r="EV441" s="43"/>
      <c r="EW441" s="43"/>
      <c r="EX441" s="43"/>
      <c r="EY441" s="43"/>
      <c r="EZ441" s="43"/>
      <c r="FA441" s="43"/>
      <c r="FB441" s="43"/>
      <c r="FC441" s="43"/>
      <c r="FD441" s="43"/>
      <c r="FE441" s="43"/>
      <c r="FF441" s="43"/>
      <c r="FG441" s="43"/>
      <c r="FH441" s="43"/>
      <c r="FI441" s="43"/>
      <c r="FJ441" s="43"/>
      <c r="FK441" s="43"/>
      <c r="FL441" s="43"/>
      <c r="FM441" s="43"/>
      <c r="FN441" s="43"/>
      <c r="FO441" s="43"/>
      <c r="FP441" s="43"/>
      <c r="FQ441" s="43"/>
      <c r="FR441" s="43"/>
      <c r="FS441" s="43"/>
      <c r="FT441" s="43"/>
      <c r="FU441" s="43"/>
      <c r="FV441" s="43"/>
      <c r="FW441" s="43"/>
      <c r="FX441" s="43"/>
      <c r="FY441" s="43"/>
      <c r="FZ441" s="43"/>
      <c r="GA441" s="43"/>
      <c r="GB441" s="43"/>
      <c r="GC441" s="43"/>
      <c r="GD441" s="43"/>
      <c r="GE441" s="43"/>
      <c r="GF441" s="43"/>
      <c r="GG441" s="43"/>
    </row>
    <row r="442" spans="1:189">
      <c r="A442" s="175"/>
      <c r="B442" s="175"/>
      <c r="C442" s="44"/>
      <c r="D442" s="45"/>
      <c r="E442" s="41"/>
      <c r="F442" s="41"/>
      <c r="G442" s="41"/>
      <c r="H442" s="41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  <c r="EM442" s="43"/>
      <c r="EN442" s="43"/>
      <c r="EO442" s="43"/>
      <c r="EP442" s="43"/>
      <c r="EQ442" s="43"/>
      <c r="ER442" s="43"/>
      <c r="ES442" s="43"/>
      <c r="ET442" s="43"/>
      <c r="EU442" s="43"/>
      <c r="EV442" s="43"/>
      <c r="EW442" s="43"/>
      <c r="EX442" s="43"/>
      <c r="EY442" s="43"/>
      <c r="EZ442" s="43"/>
      <c r="FA442" s="43"/>
      <c r="FB442" s="43"/>
      <c r="FC442" s="43"/>
      <c r="FD442" s="43"/>
      <c r="FE442" s="43"/>
      <c r="FF442" s="43"/>
      <c r="FG442" s="43"/>
      <c r="FH442" s="43"/>
      <c r="FI442" s="43"/>
      <c r="FJ442" s="43"/>
      <c r="FK442" s="43"/>
      <c r="FL442" s="43"/>
      <c r="FM442" s="43"/>
      <c r="FN442" s="43"/>
      <c r="FO442" s="43"/>
      <c r="FP442" s="43"/>
      <c r="FQ442" s="43"/>
      <c r="FR442" s="43"/>
      <c r="FS442" s="43"/>
      <c r="FT442" s="43"/>
      <c r="FU442" s="43"/>
      <c r="FV442" s="43"/>
      <c r="FW442" s="43"/>
      <c r="FX442" s="43"/>
      <c r="FY442" s="43"/>
      <c r="FZ442" s="43"/>
      <c r="GA442" s="43"/>
      <c r="GB442" s="43"/>
      <c r="GC442" s="43"/>
      <c r="GD442" s="43"/>
      <c r="GE442" s="43"/>
      <c r="GF442" s="43"/>
      <c r="GG442" s="43"/>
    </row>
    <row r="443" spans="1:189">
      <c r="A443" s="175"/>
      <c r="B443" s="175"/>
      <c r="C443" s="44"/>
      <c r="D443" s="45"/>
      <c r="E443" s="41"/>
      <c r="F443" s="41"/>
      <c r="G443" s="41"/>
      <c r="H443" s="41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  <c r="EM443" s="43"/>
      <c r="EN443" s="43"/>
      <c r="EO443" s="43"/>
      <c r="EP443" s="43"/>
      <c r="EQ443" s="43"/>
      <c r="ER443" s="43"/>
      <c r="ES443" s="43"/>
      <c r="ET443" s="43"/>
      <c r="EU443" s="43"/>
      <c r="EV443" s="43"/>
      <c r="EW443" s="43"/>
      <c r="EX443" s="43"/>
      <c r="EY443" s="43"/>
      <c r="EZ443" s="43"/>
      <c r="FA443" s="43"/>
      <c r="FB443" s="43"/>
      <c r="FC443" s="43"/>
      <c r="FD443" s="43"/>
      <c r="FE443" s="43"/>
      <c r="FF443" s="43"/>
      <c r="FG443" s="43"/>
      <c r="FH443" s="43"/>
      <c r="FI443" s="43"/>
      <c r="FJ443" s="43"/>
      <c r="FK443" s="43"/>
      <c r="FL443" s="43"/>
      <c r="FM443" s="43"/>
      <c r="FN443" s="43"/>
      <c r="FO443" s="43"/>
      <c r="FP443" s="43"/>
      <c r="FQ443" s="43"/>
      <c r="FR443" s="43"/>
      <c r="FS443" s="43"/>
      <c r="FT443" s="43"/>
      <c r="FU443" s="43"/>
      <c r="FV443" s="43"/>
      <c r="FW443" s="43"/>
      <c r="FX443" s="43"/>
      <c r="FY443" s="43"/>
      <c r="FZ443" s="43"/>
      <c r="GA443" s="43"/>
      <c r="GB443" s="43"/>
      <c r="GC443" s="43"/>
      <c r="GD443" s="43"/>
      <c r="GE443" s="43"/>
      <c r="GF443" s="43"/>
      <c r="GG443" s="43"/>
    </row>
    <row r="444" spans="1:189">
      <c r="A444" s="175"/>
      <c r="B444" s="175"/>
      <c r="C444" s="44"/>
      <c r="D444" s="45"/>
      <c r="E444" s="41"/>
      <c r="F444" s="41"/>
      <c r="G444" s="41"/>
      <c r="H444" s="41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  <c r="ES444" s="43"/>
      <c r="ET444" s="43"/>
      <c r="EU444" s="43"/>
      <c r="EV444" s="43"/>
      <c r="EW444" s="43"/>
      <c r="EX444" s="43"/>
      <c r="EY444" s="43"/>
      <c r="EZ444" s="43"/>
      <c r="FA444" s="43"/>
      <c r="FB444" s="43"/>
      <c r="FC444" s="43"/>
      <c r="FD444" s="43"/>
      <c r="FE444" s="43"/>
      <c r="FF444" s="43"/>
      <c r="FG444" s="43"/>
      <c r="FH444" s="43"/>
      <c r="FI444" s="43"/>
      <c r="FJ444" s="43"/>
      <c r="FK444" s="43"/>
      <c r="FL444" s="43"/>
      <c r="FM444" s="43"/>
      <c r="FN444" s="43"/>
      <c r="FO444" s="43"/>
      <c r="FP444" s="43"/>
      <c r="FQ444" s="43"/>
      <c r="FR444" s="43"/>
      <c r="FS444" s="43"/>
      <c r="FT444" s="43"/>
      <c r="FU444" s="43"/>
      <c r="FV444" s="43"/>
      <c r="FW444" s="43"/>
      <c r="FX444" s="43"/>
      <c r="FY444" s="43"/>
      <c r="FZ444" s="43"/>
      <c r="GA444" s="43"/>
      <c r="GB444" s="43"/>
      <c r="GC444" s="43"/>
      <c r="GD444" s="43"/>
      <c r="GE444" s="43"/>
      <c r="GF444" s="43"/>
      <c r="GG444" s="43"/>
    </row>
    <row r="445" spans="1:189">
      <c r="A445" s="175"/>
      <c r="B445" s="175"/>
      <c r="C445" s="44"/>
      <c r="D445" s="45"/>
      <c r="E445" s="41"/>
      <c r="F445" s="41"/>
      <c r="G445" s="41"/>
      <c r="H445" s="41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  <c r="EM445" s="43"/>
      <c r="EN445" s="43"/>
      <c r="EO445" s="43"/>
      <c r="EP445" s="43"/>
      <c r="EQ445" s="43"/>
      <c r="ER445" s="43"/>
      <c r="ES445" s="43"/>
      <c r="ET445" s="43"/>
      <c r="EU445" s="43"/>
      <c r="EV445" s="43"/>
      <c r="EW445" s="43"/>
      <c r="EX445" s="43"/>
      <c r="EY445" s="43"/>
      <c r="EZ445" s="43"/>
      <c r="FA445" s="43"/>
      <c r="FB445" s="43"/>
      <c r="FC445" s="43"/>
      <c r="FD445" s="43"/>
      <c r="FE445" s="43"/>
      <c r="FF445" s="43"/>
      <c r="FG445" s="43"/>
      <c r="FH445" s="43"/>
      <c r="FI445" s="43"/>
      <c r="FJ445" s="43"/>
      <c r="FK445" s="43"/>
      <c r="FL445" s="43"/>
      <c r="FM445" s="43"/>
      <c r="FN445" s="43"/>
      <c r="FO445" s="43"/>
      <c r="FP445" s="43"/>
      <c r="FQ445" s="43"/>
      <c r="FR445" s="43"/>
      <c r="FS445" s="43"/>
      <c r="FT445" s="43"/>
      <c r="FU445" s="43"/>
      <c r="FV445" s="43"/>
      <c r="FW445" s="43"/>
      <c r="FX445" s="43"/>
      <c r="FY445" s="43"/>
      <c r="FZ445" s="43"/>
      <c r="GA445" s="43"/>
      <c r="GB445" s="43"/>
      <c r="GC445" s="43"/>
      <c r="GD445" s="43"/>
      <c r="GE445" s="43"/>
      <c r="GF445" s="43"/>
      <c r="GG445" s="43"/>
    </row>
    <row r="446" spans="1:189">
      <c r="A446" s="175"/>
      <c r="B446" s="175"/>
      <c r="C446" s="44"/>
      <c r="D446" s="45"/>
      <c r="E446" s="41"/>
      <c r="F446" s="41"/>
      <c r="G446" s="41"/>
      <c r="H446" s="41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  <c r="EM446" s="43"/>
      <c r="EN446" s="43"/>
      <c r="EO446" s="43"/>
      <c r="EP446" s="43"/>
      <c r="EQ446" s="43"/>
      <c r="ER446" s="43"/>
      <c r="ES446" s="43"/>
      <c r="ET446" s="43"/>
      <c r="EU446" s="43"/>
      <c r="EV446" s="43"/>
      <c r="EW446" s="43"/>
      <c r="EX446" s="43"/>
      <c r="EY446" s="43"/>
      <c r="EZ446" s="43"/>
      <c r="FA446" s="43"/>
      <c r="FB446" s="43"/>
      <c r="FC446" s="43"/>
      <c r="FD446" s="43"/>
      <c r="FE446" s="43"/>
      <c r="FF446" s="43"/>
      <c r="FG446" s="43"/>
      <c r="FH446" s="43"/>
      <c r="FI446" s="43"/>
      <c r="FJ446" s="43"/>
      <c r="FK446" s="43"/>
      <c r="FL446" s="43"/>
      <c r="FM446" s="43"/>
      <c r="FN446" s="43"/>
      <c r="FO446" s="43"/>
      <c r="FP446" s="43"/>
      <c r="FQ446" s="43"/>
      <c r="FR446" s="43"/>
      <c r="FS446" s="43"/>
      <c r="FT446" s="43"/>
      <c r="FU446" s="43"/>
      <c r="FV446" s="43"/>
      <c r="FW446" s="43"/>
      <c r="FX446" s="43"/>
      <c r="FY446" s="43"/>
      <c r="FZ446" s="43"/>
      <c r="GA446" s="43"/>
      <c r="GB446" s="43"/>
      <c r="GC446" s="43"/>
      <c r="GD446" s="43"/>
      <c r="GE446" s="43"/>
      <c r="GF446" s="43"/>
      <c r="GG446" s="43"/>
    </row>
    <row r="447" spans="1:189">
      <c r="A447" s="175"/>
      <c r="B447" s="175"/>
      <c r="C447" s="44"/>
      <c r="D447" s="45"/>
      <c r="E447" s="41"/>
      <c r="F447" s="41"/>
      <c r="G447" s="41"/>
      <c r="H447" s="41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  <c r="EM447" s="43"/>
      <c r="EN447" s="43"/>
      <c r="EO447" s="43"/>
      <c r="EP447" s="43"/>
      <c r="EQ447" s="43"/>
      <c r="ER447" s="43"/>
      <c r="ES447" s="43"/>
      <c r="ET447" s="43"/>
      <c r="EU447" s="43"/>
      <c r="EV447" s="43"/>
      <c r="EW447" s="43"/>
      <c r="EX447" s="43"/>
      <c r="EY447" s="43"/>
      <c r="EZ447" s="43"/>
      <c r="FA447" s="43"/>
      <c r="FB447" s="43"/>
      <c r="FC447" s="43"/>
      <c r="FD447" s="43"/>
      <c r="FE447" s="43"/>
      <c r="FF447" s="43"/>
      <c r="FG447" s="43"/>
      <c r="FH447" s="43"/>
      <c r="FI447" s="43"/>
      <c r="FJ447" s="43"/>
      <c r="FK447" s="43"/>
      <c r="FL447" s="43"/>
      <c r="FM447" s="43"/>
      <c r="FN447" s="43"/>
      <c r="FO447" s="43"/>
      <c r="FP447" s="43"/>
      <c r="FQ447" s="43"/>
      <c r="FR447" s="43"/>
      <c r="FS447" s="43"/>
      <c r="FT447" s="43"/>
      <c r="FU447" s="43"/>
      <c r="FV447" s="43"/>
      <c r="FW447" s="43"/>
      <c r="FX447" s="43"/>
      <c r="FY447" s="43"/>
      <c r="FZ447" s="43"/>
      <c r="GA447" s="43"/>
      <c r="GB447" s="43"/>
      <c r="GC447" s="43"/>
      <c r="GD447" s="43"/>
      <c r="GE447" s="43"/>
      <c r="GF447" s="43"/>
      <c r="GG447" s="43"/>
    </row>
    <row r="448" spans="1:189">
      <c r="A448" s="175"/>
      <c r="B448" s="175"/>
      <c r="C448" s="44"/>
      <c r="D448" s="45"/>
      <c r="E448" s="41"/>
      <c r="F448" s="41"/>
      <c r="G448" s="41"/>
      <c r="H448" s="41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3"/>
      <c r="DU448" s="43"/>
      <c r="DV448" s="43"/>
      <c r="DW448" s="43"/>
      <c r="DX448" s="43"/>
      <c r="DY448" s="43"/>
      <c r="DZ448" s="43"/>
      <c r="EA448" s="43"/>
      <c r="EB448" s="43"/>
      <c r="EC448" s="43"/>
      <c r="ED448" s="43"/>
      <c r="EE448" s="43"/>
      <c r="EF448" s="43"/>
      <c r="EG448" s="43"/>
      <c r="EH448" s="43"/>
      <c r="EI448" s="43"/>
      <c r="EJ448" s="43"/>
      <c r="EK448" s="43"/>
      <c r="EL448" s="43"/>
      <c r="EM448" s="43"/>
      <c r="EN448" s="43"/>
      <c r="EO448" s="43"/>
      <c r="EP448" s="43"/>
      <c r="EQ448" s="43"/>
      <c r="ER448" s="43"/>
      <c r="ES448" s="43"/>
      <c r="ET448" s="43"/>
      <c r="EU448" s="43"/>
      <c r="EV448" s="43"/>
      <c r="EW448" s="43"/>
      <c r="EX448" s="43"/>
      <c r="EY448" s="43"/>
      <c r="EZ448" s="43"/>
      <c r="FA448" s="43"/>
      <c r="FB448" s="43"/>
      <c r="FC448" s="43"/>
      <c r="FD448" s="43"/>
      <c r="FE448" s="43"/>
      <c r="FF448" s="43"/>
      <c r="FG448" s="43"/>
      <c r="FH448" s="43"/>
      <c r="FI448" s="43"/>
      <c r="FJ448" s="43"/>
      <c r="FK448" s="43"/>
      <c r="FL448" s="43"/>
      <c r="FM448" s="43"/>
      <c r="FN448" s="43"/>
      <c r="FO448" s="43"/>
      <c r="FP448" s="43"/>
      <c r="FQ448" s="43"/>
      <c r="FR448" s="43"/>
      <c r="FS448" s="43"/>
      <c r="FT448" s="43"/>
      <c r="FU448" s="43"/>
      <c r="FV448" s="43"/>
      <c r="FW448" s="43"/>
      <c r="FX448" s="43"/>
      <c r="FY448" s="43"/>
      <c r="FZ448" s="43"/>
      <c r="GA448" s="43"/>
      <c r="GB448" s="43"/>
      <c r="GC448" s="43"/>
      <c r="GD448" s="43"/>
      <c r="GE448" s="43"/>
      <c r="GF448" s="43"/>
      <c r="GG448" s="43"/>
    </row>
    <row r="449" spans="1:189">
      <c r="A449" s="175"/>
      <c r="B449" s="175"/>
      <c r="C449" s="44"/>
      <c r="D449" s="45"/>
      <c r="E449" s="41"/>
      <c r="F449" s="41"/>
      <c r="G449" s="41"/>
      <c r="H449" s="41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  <c r="DL449" s="43"/>
      <c r="DM449" s="43"/>
      <c r="DN449" s="43"/>
      <c r="DO449" s="43"/>
      <c r="DP449" s="43"/>
      <c r="DQ449" s="43"/>
      <c r="DR449" s="43"/>
      <c r="DS449" s="43"/>
      <c r="DT449" s="43"/>
      <c r="DU449" s="43"/>
      <c r="DV449" s="43"/>
      <c r="DW449" s="43"/>
      <c r="DX449" s="43"/>
      <c r="DY449" s="43"/>
      <c r="DZ449" s="43"/>
      <c r="EA449" s="43"/>
      <c r="EB449" s="43"/>
      <c r="EC449" s="43"/>
      <c r="ED449" s="43"/>
      <c r="EE449" s="43"/>
      <c r="EF449" s="43"/>
      <c r="EG449" s="43"/>
      <c r="EH449" s="43"/>
      <c r="EI449" s="43"/>
      <c r="EJ449" s="43"/>
      <c r="EK449" s="43"/>
      <c r="EL449" s="43"/>
      <c r="EM449" s="43"/>
      <c r="EN449" s="43"/>
      <c r="EO449" s="43"/>
      <c r="EP449" s="43"/>
      <c r="EQ449" s="43"/>
      <c r="ER449" s="43"/>
      <c r="ES449" s="43"/>
      <c r="ET449" s="43"/>
      <c r="EU449" s="43"/>
      <c r="EV449" s="43"/>
      <c r="EW449" s="43"/>
      <c r="EX449" s="43"/>
      <c r="EY449" s="43"/>
      <c r="EZ449" s="43"/>
      <c r="FA449" s="43"/>
      <c r="FB449" s="43"/>
      <c r="FC449" s="43"/>
      <c r="FD449" s="43"/>
      <c r="FE449" s="43"/>
      <c r="FF449" s="43"/>
      <c r="FG449" s="43"/>
      <c r="FH449" s="43"/>
      <c r="FI449" s="43"/>
      <c r="FJ449" s="43"/>
      <c r="FK449" s="43"/>
      <c r="FL449" s="43"/>
      <c r="FM449" s="43"/>
      <c r="FN449" s="43"/>
      <c r="FO449" s="43"/>
      <c r="FP449" s="43"/>
      <c r="FQ449" s="43"/>
      <c r="FR449" s="43"/>
      <c r="FS449" s="43"/>
      <c r="FT449" s="43"/>
      <c r="FU449" s="43"/>
      <c r="FV449" s="43"/>
      <c r="FW449" s="43"/>
      <c r="FX449" s="43"/>
      <c r="FY449" s="43"/>
      <c r="FZ449" s="43"/>
      <c r="GA449" s="43"/>
      <c r="GB449" s="43"/>
      <c r="GC449" s="43"/>
      <c r="GD449" s="43"/>
      <c r="GE449" s="43"/>
      <c r="GF449" s="43"/>
      <c r="GG449" s="43"/>
    </row>
    <row r="450" spans="1:189">
      <c r="A450" s="175"/>
      <c r="B450" s="175"/>
      <c r="C450" s="44"/>
      <c r="D450" s="45"/>
      <c r="E450" s="41"/>
      <c r="F450" s="41"/>
      <c r="G450" s="41"/>
      <c r="H450" s="41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3"/>
      <c r="DU450" s="43"/>
      <c r="DV450" s="43"/>
      <c r="DW450" s="43"/>
      <c r="DX450" s="43"/>
      <c r="DY450" s="43"/>
      <c r="DZ450" s="43"/>
      <c r="EA450" s="43"/>
      <c r="EB450" s="43"/>
      <c r="EC450" s="43"/>
      <c r="ED450" s="43"/>
      <c r="EE450" s="43"/>
      <c r="EF450" s="43"/>
      <c r="EG450" s="43"/>
      <c r="EH450" s="43"/>
      <c r="EI450" s="43"/>
      <c r="EJ450" s="43"/>
      <c r="EK450" s="43"/>
      <c r="EL450" s="43"/>
      <c r="EM450" s="43"/>
      <c r="EN450" s="43"/>
      <c r="EO450" s="43"/>
      <c r="EP450" s="43"/>
      <c r="EQ450" s="43"/>
      <c r="ER450" s="43"/>
      <c r="ES450" s="43"/>
      <c r="ET450" s="43"/>
      <c r="EU450" s="43"/>
      <c r="EV450" s="43"/>
      <c r="EW450" s="43"/>
      <c r="EX450" s="43"/>
      <c r="EY450" s="43"/>
      <c r="EZ450" s="43"/>
      <c r="FA450" s="43"/>
      <c r="FB450" s="43"/>
      <c r="FC450" s="43"/>
      <c r="FD450" s="43"/>
      <c r="FE450" s="43"/>
      <c r="FF450" s="43"/>
      <c r="FG450" s="43"/>
      <c r="FH450" s="43"/>
      <c r="FI450" s="43"/>
      <c r="FJ450" s="43"/>
      <c r="FK450" s="43"/>
      <c r="FL450" s="43"/>
      <c r="FM450" s="43"/>
      <c r="FN450" s="43"/>
      <c r="FO450" s="43"/>
      <c r="FP450" s="43"/>
      <c r="FQ450" s="43"/>
      <c r="FR450" s="43"/>
      <c r="FS450" s="43"/>
      <c r="FT450" s="43"/>
      <c r="FU450" s="43"/>
      <c r="FV450" s="43"/>
      <c r="FW450" s="43"/>
      <c r="FX450" s="43"/>
      <c r="FY450" s="43"/>
      <c r="FZ450" s="43"/>
      <c r="GA450" s="43"/>
      <c r="GB450" s="43"/>
      <c r="GC450" s="43"/>
      <c r="GD450" s="43"/>
      <c r="GE450" s="43"/>
      <c r="GF450" s="43"/>
      <c r="GG450" s="43"/>
    </row>
    <row r="451" spans="1:189">
      <c r="A451" s="175"/>
      <c r="B451" s="175"/>
      <c r="C451" s="44"/>
      <c r="D451" s="45"/>
      <c r="E451" s="41"/>
      <c r="F451" s="41"/>
      <c r="G451" s="41"/>
      <c r="H451" s="41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  <c r="EM451" s="43"/>
      <c r="EN451" s="43"/>
      <c r="EO451" s="43"/>
      <c r="EP451" s="43"/>
      <c r="EQ451" s="43"/>
      <c r="ER451" s="43"/>
      <c r="ES451" s="43"/>
      <c r="ET451" s="43"/>
      <c r="EU451" s="43"/>
      <c r="EV451" s="43"/>
      <c r="EW451" s="43"/>
      <c r="EX451" s="43"/>
      <c r="EY451" s="43"/>
      <c r="EZ451" s="43"/>
      <c r="FA451" s="43"/>
      <c r="FB451" s="43"/>
      <c r="FC451" s="43"/>
      <c r="FD451" s="43"/>
      <c r="FE451" s="43"/>
      <c r="FF451" s="43"/>
      <c r="FG451" s="43"/>
      <c r="FH451" s="43"/>
      <c r="FI451" s="43"/>
      <c r="FJ451" s="43"/>
      <c r="FK451" s="43"/>
      <c r="FL451" s="43"/>
      <c r="FM451" s="43"/>
      <c r="FN451" s="43"/>
      <c r="FO451" s="43"/>
      <c r="FP451" s="43"/>
      <c r="FQ451" s="43"/>
      <c r="FR451" s="43"/>
      <c r="FS451" s="43"/>
      <c r="FT451" s="43"/>
      <c r="FU451" s="43"/>
      <c r="FV451" s="43"/>
      <c r="FW451" s="43"/>
      <c r="FX451" s="43"/>
      <c r="FY451" s="43"/>
      <c r="FZ451" s="43"/>
      <c r="GA451" s="43"/>
      <c r="GB451" s="43"/>
      <c r="GC451" s="43"/>
      <c r="GD451" s="43"/>
      <c r="GE451" s="43"/>
      <c r="GF451" s="43"/>
      <c r="GG451" s="43"/>
    </row>
    <row r="452" spans="1:189">
      <c r="A452" s="175"/>
      <c r="B452" s="175"/>
      <c r="C452" s="44"/>
      <c r="D452" s="45"/>
      <c r="E452" s="41"/>
      <c r="F452" s="41"/>
      <c r="G452" s="41"/>
      <c r="H452" s="41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  <c r="EM452" s="43"/>
      <c r="EN452" s="43"/>
      <c r="EO452" s="43"/>
      <c r="EP452" s="43"/>
      <c r="EQ452" s="43"/>
      <c r="ER452" s="43"/>
      <c r="ES452" s="43"/>
      <c r="ET452" s="43"/>
      <c r="EU452" s="43"/>
      <c r="EV452" s="43"/>
      <c r="EW452" s="43"/>
      <c r="EX452" s="43"/>
      <c r="EY452" s="43"/>
      <c r="EZ452" s="43"/>
      <c r="FA452" s="43"/>
      <c r="FB452" s="43"/>
      <c r="FC452" s="43"/>
      <c r="FD452" s="43"/>
      <c r="FE452" s="43"/>
      <c r="FF452" s="43"/>
      <c r="FG452" s="43"/>
      <c r="FH452" s="43"/>
      <c r="FI452" s="43"/>
      <c r="FJ452" s="43"/>
      <c r="FK452" s="43"/>
      <c r="FL452" s="43"/>
      <c r="FM452" s="43"/>
      <c r="FN452" s="43"/>
      <c r="FO452" s="43"/>
      <c r="FP452" s="43"/>
      <c r="FQ452" s="43"/>
      <c r="FR452" s="43"/>
      <c r="FS452" s="43"/>
      <c r="FT452" s="43"/>
      <c r="FU452" s="43"/>
      <c r="FV452" s="43"/>
      <c r="FW452" s="43"/>
      <c r="FX452" s="43"/>
      <c r="FY452" s="43"/>
      <c r="FZ452" s="43"/>
      <c r="GA452" s="43"/>
      <c r="GB452" s="43"/>
      <c r="GC452" s="43"/>
      <c r="GD452" s="43"/>
      <c r="GE452" s="43"/>
      <c r="GF452" s="43"/>
      <c r="GG452" s="43"/>
    </row>
    <row r="453" spans="1:189">
      <c r="A453" s="175"/>
      <c r="B453" s="175"/>
      <c r="C453" s="44"/>
      <c r="D453" s="45"/>
      <c r="E453" s="41"/>
      <c r="F453" s="41"/>
      <c r="G453" s="41"/>
      <c r="H453" s="41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3"/>
      <c r="DU453" s="43"/>
      <c r="DV453" s="43"/>
      <c r="DW453" s="43"/>
      <c r="DX453" s="43"/>
      <c r="DY453" s="43"/>
      <c r="DZ453" s="43"/>
      <c r="EA453" s="43"/>
      <c r="EB453" s="43"/>
      <c r="EC453" s="43"/>
      <c r="ED453" s="43"/>
      <c r="EE453" s="43"/>
      <c r="EF453" s="43"/>
      <c r="EG453" s="43"/>
      <c r="EH453" s="43"/>
      <c r="EI453" s="43"/>
      <c r="EJ453" s="43"/>
      <c r="EK453" s="43"/>
      <c r="EL453" s="43"/>
      <c r="EM453" s="43"/>
      <c r="EN453" s="43"/>
      <c r="EO453" s="43"/>
      <c r="EP453" s="43"/>
      <c r="EQ453" s="43"/>
      <c r="ER453" s="43"/>
      <c r="ES453" s="43"/>
      <c r="ET453" s="43"/>
      <c r="EU453" s="43"/>
      <c r="EV453" s="43"/>
      <c r="EW453" s="43"/>
      <c r="EX453" s="43"/>
      <c r="EY453" s="43"/>
      <c r="EZ453" s="43"/>
      <c r="FA453" s="43"/>
      <c r="FB453" s="43"/>
      <c r="FC453" s="43"/>
      <c r="FD453" s="43"/>
      <c r="FE453" s="43"/>
      <c r="FF453" s="43"/>
      <c r="FG453" s="43"/>
      <c r="FH453" s="43"/>
      <c r="FI453" s="43"/>
      <c r="FJ453" s="43"/>
      <c r="FK453" s="43"/>
      <c r="FL453" s="43"/>
      <c r="FM453" s="43"/>
      <c r="FN453" s="43"/>
      <c r="FO453" s="43"/>
      <c r="FP453" s="43"/>
      <c r="FQ453" s="43"/>
      <c r="FR453" s="43"/>
      <c r="FS453" s="43"/>
      <c r="FT453" s="43"/>
      <c r="FU453" s="43"/>
      <c r="FV453" s="43"/>
      <c r="FW453" s="43"/>
      <c r="FX453" s="43"/>
      <c r="FY453" s="43"/>
      <c r="FZ453" s="43"/>
      <c r="GA453" s="43"/>
      <c r="GB453" s="43"/>
      <c r="GC453" s="43"/>
      <c r="GD453" s="43"/>
      <c r="GE453" s="43"/>
      <c r="GF453" s="43"/>
      <c r="GG453" s="43"/>
    </row>
    <row r="454" spans="1:189">
      <c r="A454" s="175"/>
      <c r="B454" s="175"/>
      <c r="C454" s="44"/>
      <c r="D454" s="45"/>
      <c r="E454" s="41"/>
      <c r="F454" s="41"/>
      <c r="G454" s="41"/>
      <c r="H454" s="41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3"/>
      <c r="DU454" s="43"/>
      <c r="DV454" s="43"/>
      <c r="DW454" s="43"/>
      <c r="DX454" s="43"/>
      <c r="DY454" s="43"/>
      <c r="DZ454" s="43"/>
      <c r="EA454" s="43"/>
      <c r="EB454" s="43"/>
      <c r="EC454" s="43"/>
      <c r="ED454" s="43"/>
      <c r="EE454" s="43"/>
      <c r="EF454" s="43"/>
      <c r="EG454" s="43"/>
      <c r="EH454" s="43"/>
      <c r="EI454" s="43"/>
      <c r="EJ454" s="43"/>
      <c r="EK454" s="43"/>
      <c r="EL454" s="43"/>
      <c r="EM454" s="43"/>
      <c r="EN454" s="43"/>
      <c r="EO454" s="43"/>
      <c r="EP454" s="43"/>
      <c r="EQ454" s="43"/>
      <c r="ER454" s="43"/>
      <c r="ES454" s="43"/>
      <c r="ET454" s="43"/>
      <c r="EU454" s="43"/>
      <c r="EV454" s="43"/>
      <c r="EW454" s="43"/>
      <c r="EX454" s="43"/>
      <c r="EY454" s="43"/>
      <c r="EZ454" s="43"/>
      <c r="FA454" s="43"/>
      <c r="FB454" s="43"/>
      <c r="FC454" s="43"/>
      <c r="FD454" s="43"/>
      <c r="FE454" s="43"/>
      <c r="FF454" s="43"/>
      <c r="FG454" s="43"/>
      <c r="FH454" s="43"/>
      <c r="FI454" s="43"/>
      <c r="FJ454" s="43"/>
      <c r="FK454" s="43"/>
      <c r="FL454" s="43"/>
      <c r="FM454" s="43"/>
      <c r="FN454" s="43"/>
      <c r="FO454" s="43"/>
      <c r="FP454" s="43"/>
      <c r="FQ454" s="43"/>
      <c r="FR454" s="43"/>
      <c r="FS454" s="43"/>
      <c r="FT454" s="43"/>
      <c r="FU454" s="43"/>
      <c r="FV454" s="43"/>
      <c r="FW454" s="43"/>
      <c r="FX454" s="43"/>
      <c r="FY454" s="43"/>
      <c r="FZ454" s="43"/>
      <c r="GA454" s="43"/>
      <c r="GB454" s="43"/>
      <c r="GC454" s="43"/>
      <c r="GD454" s="43"/>
      <c r="GE454" s="43"/>
      <c r="GF454" s="43"/>
      <c r="GG454" s="43"/>
    </row>
    <row r="455" spans="1:189">
      <c r="A455" s="175"/>
      <c r="B455" s="175"/>
      <c r="C455" s="44"/>
      <c r="D455" s="45"/>
      <c r="E455" s="41"/>
      <c r="F455" s="41"/>
      <c r="G455" s="41"/>
      <c r="H455" s="41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  <c r="EM455" s="43"/>
      <c r="EN455" s="43"/>
      <c r="EO455" s="43"/>
      <c r="EP455" s="43"/>
      <c r="EQ455" s="43"/>
      <c r="ER455" s="43"/>
      <c r="ES455" s="43"/>
      <c r="ET455" s="43"/>
      <c r="EU455" s="43"/>
      <c r="EV455" s="43"/>
      <c r="EW455" s="43"/>
      <c r="EX455" s="43"/>
      <c r="EY455" s="43"/>
      <c r="EZ455" s="43"/>
      <c r="FA455" s="43"/>
      <c r="FB455" s="43"/>
      <c r="FC455" s="43"/>
      <c r="FD455" s="43"/>
      <c r="FE455" s="43"/>
      <c r="FF455" s="43"/>
      <c r="FG455" s="43"/>
      <c r="FH455" s="43"/>
      <c r="FI455" s="43"/>
      <c r="FJ455" s="43"/>
      <c r="FK455" s="43"/>
      <c r="FL455" s="43"/>
      <c r="FM455" s="43"/>
      <c r="FN455" s="43"/>
      <c r="FO455" s="43"/>
      <c r="FP455" s="43"/>
      <c r="FQ455" s="43"/>
      <c r="FR455" s="43"/>
      <c r="FS455" s="43"/>
      <c r="FT455" s="43"/>
      <c r="FU455" s="43"/>
      <c r="FV455" s="43"/>
      <c r="FW455" s="43"/>
      <c r="FX455" s="43"/>
      <c r="FY455" s="43"/>
      <c r="FZ455" s="43"/>
      <c r="GA455" s="43"/>
      <c r="GB455" s="43"/>
      <c r="GC455" s="43"/>
      <c r="GD455" s="43"/>
      <c r="GE455" s="43"/>
      <c r="GF455" s="43"/>
      <c r="GG455" s="43"/>
    </row>
    <row r="456" spans="1:189">
      <c r="A456" s="175"/>
      <c r="B456" s="175"/>
      <c r="C456" s="44"/>
      <c r="D456" s="45"/>
      <c r="E456" s="41"/>
      <c r="F456" s="41"/>
      <c r="G456" s="41"/>
      <c r="H456" s="41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  <c r="ES456" s="43"/>
      <c r="ET456" s="43"/>
      <c r="EU456" s="43"/>
      <c r="EV456" s="43"/>
      <c r="EW456" s="43"/>
      <c r="EX456" s="43"/>
      <c r="EY456" s="43"/>
      <c r="EZ456" s="43"/>
      <c r="FA456" s="43"/>
      <c r="FB456" s="43"/>
      <c r="FC456" s="43"/>
      <c r="FD456" s="43"/>
      <c r="FE456" s="43"/>
      <c r="FF456" s="43"/>
      <c r="FG456" s="43"/>
      <c r="FH456" s="43"/>
      <c r="FI456" s="43"/>
      <c r="FJ456" s="43"/>
      <c r="FK456" s="43"/>
      <c r="FL456" s="43"/>
      <c r="FM456" s="43"/>
      <c r="FN456" s="43"/>
      <c r="FO456" s="43"/>
      <c r="FP456" s="43"/>
      <c r="FQ456" s="43"/>
      <c r="FR456" s="43"/>
      <c r="FS456" s="43"/>
      <c r="FT456" s="43"/>
      <c r="FU456" s="43"/>
      <c r="FV456" s="43"/>
      <c r="FW456" s="43"/>
      <c r="FX456" s="43"/>
      <c r="FY456" s="43"/>
      <c r="FZ456" s="43"/>
      <c r="GA456" s="43"/>
      <c r="GB456" s="43"/>
      <c r="GC456" s="43"/>
      <c r="GD456" s="43"/>
      <c r="GE456" s="43"/>
      <c r="GF456" s="43"/>
      <c r="GG456" s="43"/>
    </row>
    <row r="457" spans="1:189">
      <c r="A457" s="175"/>
      <c r="B457" s="175"/>
      <c r="C457" s="44"/>
      <c r="D457" s="45"/>
      <c r="E457" s="41"/>
      <c r="F457" s="41"/>
      <c r="G457" s="41"/>
      <c r="H457" s="41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  <c r="EM457" s="43"/>
      <c r="EN457" s="43"/>
      <c r="EO457" s="43"/>
      <c r="EP457" s="43"/>
      <c r="EQ457" s="43"/>
      <c r="ER457" s="43"/>
      <c r="ES457" s="43"/>
      <c r="ET457" s="43"/>
      <c r="EU457" s="43"/>
      <c r="EV457" s="43"/>
      <c r="EW457" s="43"/>
      <c r="EX457" s="43"/>
      <c r="EY457" s="43"/>
      <c r="EZ457" s="43"/>
      <c r="FA457" s="43"/>
      <c r="FB457" s="43"/>
      <c r="FC457" s="43"/>
      <c r="FD457" s="43"/>
      <c r="FE457" s="43"/>
      <c r="FF457" s="43"/>
      <c r="FG457" s="43"/>
      <c r="FH457" s="43"/>
      <c r="FI457" s="43"/>
      <c r="FJ457" s="43"/>
      <c r="FK457" s="43"/>
      <c r="FL457" s="43"/>
      <c r="FM457" s="43"/>
      <c r="FN457" s="43"/>
      <c r="FO457" s="43"/>
      <c r="FP457" s="43"/>
      <c r="FQ457" s="43"/>
      <c r="FR457" s="43"/>
      <c r="FS457" s="43"/>
      <c r="FT457" s="43"/>
      <c r="FU457" s="43"/>
      <c r="FV457" s="43"/>
      <c r="FW457" s="43"/>
      <c r="FX457" s="43"/>
      <c r="FY457" s="43"/>
      <c r="FZ457" s="43"/>
      <c r="GA457" s="43"/>
      <c r="GB457" s="43"/>
      <c r="GC457" s="43"/>
      <c r="GD457" s="43"/>
      <c r="GE457" s="43"/>
      <c r="GF457" s="43"/>
      <c r="GG457" s="43"/>
    </row>
    <row r="458" spans="1:189">
      <c r="A458" s="175"/>
      <c r="B458" s="175"/>
      <c r="C458" s="44"/>
      <c r="D458" s="45"/>
      <c r="E458" s="41"/>
      <c r="F458" s="41"/>
      <c r="G458" s="41"/>
      <c r="H458" s="41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3"/>
      <c r="DU458" s="43"/>
      <c r="DV458" s="43"/>
      <c r="DW458" s="43"/>
      <c r="DX458" s="43"/>
      <c r="DY458" s="43"/>
      <c r="DZ458" s="43"/>
      <c r="EA458" s="43"/>
      <c r="EB458" s="43"/>
      <c r="EC458" s="43"/>
      <c r="ED458" s="43"/>
      <c r="EE458" s="43"/>
      <c r="EF458" s="43"/>
      <c r="EG458" s="43"/>
      <c r="EH458" s="43"/>
      <c r="EI458" s="43"/>
      <c r="EJ458" s="43"/>
      <c r="EK458" s="43"/>
      <c r="EL458" s="43"/>
      <c r="EM458" s="43"/>
      <c r="EN458" s="43"/>
      <c r="EO458" s="43"/>
      <c r="EP458" s="43"/>
      <c r="EQ458" s="43"/>
      <c r="ER458" s="43"/>
      <c r="ES458" s="43"/>
      <c r="ET458" s="43"/>
      <c r="EU458" s="43"/>
      <c r="EV458" s="43"/>
      <c r="EW458" s="43"/>
      <c r="EX458" s="43"/>
      <c r="EY458" s="43"/>
      <c r="EZ458" s="43"/>
      <c r="FA458" s="43"/>
      <c r="FB458" s="43"/>
      <c r="FC458" s="43"/>
      <c r="FD458" s="43"/>
      <c r="FE458" s="43"/>
      <c r="FF458" s="43"/>
      <c r="FG458" s="43"/>
      <c r="FH458" s="43"/>
      <c r="FI458" s="43"/>
      <c r="FJ458" s="43"/>
      <c r="FK458" s="43"/>
      <c r="FL458" s="43"/>
      <c r="FM458" s="43"/>
      <c r="FN458" s="43"/>
      <c r="FO458" s="43"/>
      <c r="FP458" s="43"/>
      <c r="FQ458" s="43"/>
      <c r="FR458" s="43"/>
      <c r="FS458" s="43"/>
      <c r="FT458" s="43"/>
      <c r="FU458" s="43"/>
      <c r="FV458" s="43"/>
      <c r="FW458" s="43"/>
      <c r="FX458" s="43"/>
      <c r="FY458" s="43"/>
      <c r="FZ458" s="43"/>
      <c r="GA458" s="43"/>
      <c r="GB458" s="43"/>
      <c r="GC458" s="43"/>
      <c r="GD458" s="43"/>
      <c r="GE458" s="43"/>
      <c r="GF458" s="43"/>
      <c r="GG458" s="43"/>
    </row>
    <row r="459" spans="1:189">
      <c r="A459" s="175"/>
      <c r="B459" s="175"/>
      <c r="C459" s="44"/>
      <c r="D459" s="45"/>
      <c r="E459" s="41"/>
      <c r="F459" s="41"/>
      <c r="G459" s="41"/>
      <c r="H459" s="41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  <c r="ES459" s="43"/>
      <c r="ET459" s="43"/>
      <c r="EU459" s="43"/>
      <c r="EV459" s="43"/>
      <c r="EW459" s="43"/>
      <c r="EX459" s="43"/>
      <c r="EY459" s="43"/>
      <c r="EZ459" s="43"/>
      <c r="FA459" s="43"/>
      <c r="FB459" s="43"/>
      <c r="FC459" s="43"/>
      <c r="FD459" s="43"/>
      <c r="FE459" s="43"/>
      <c r="FF459" s="43"/>
      <c r="FG459" s="43"/>
      <c r="FH459" s="43"/>
      <c r="FI459" s="43"/>
      <c r="FJ459" s="43"/>
      <c r="FK459" s="43"/>
      <c r="FL459" s="43"/>
      <c r="FM459" s="43"/>
      <c r="FN459" s="43"/>
      <c r="FO459" s="43"/>
      <c r="FP459" s="43"/>
      <c r="FQ459" s="43"/>
      <c r="FR459" s="43"/>
      <c r="FS459" s="43"/>
      <c r="FT459" s="43"/>
      <c r="FU459" s="43"/>
      <c r="FV459" s="43"/>
      <c r="FW459" s="43"/>
      <c r="FX459" s="43"/>
      <c r="FY459" s="43"/>
      <c r="FZ459" s="43"/>
      <c r="GA459" s="43"/>
      <c r="GB459" s="43"/>
      <c r="GC459" s="43"/>
      <c r="GD459" s="43"/>
      <c r="GE459" s="43"/>
      <c r="GF459" s="43"/>
      <c r="GG459" s="43"/>
    </row>
    <row r="460" spans="1:189">
      <c r="A460" s="175"/>
      <c r="B460" s="175"/>
      <c r="C460" s="44"/>
      <c r="D460" s="45"/>
      <c r="E460" s="41"/>
      <c r="F460" s="41"/>
      <c r="G460" s="41"/>
      <c r="H460" s="41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  <c r="EM460" s="43"/>
      <c r="EN460" s="43"/>
      <c r="EO460" s="43"/>
      <c r="EP460" s="43"/>
      <c r="EQ460" s="43"/>
      <c r="ER460" s="43"/>
      <c r="ES460" s="43"/>
      <c r="ET460" s="43"/>
      <c r="EU460" s="43"/>
      <c r="EV460" s="43"/>
      <c r="EW460" s="43"/>
      <c r="EX460" s="43"/>
      <c r="EY460" s="43"/>
      <c r="EZ460" s="43"/>
      <c r="FA460" s="43"/>
      <c r="FB460" s="43"/>
      <c r="FC460" s="43"/>
      <c r="FD460" s="43"/>
      <c r="FE460" s="43"/>
      <c r="FF460" s="43"/>
      <c r="FG460" s="43"/>
      <c r="FH460" s="43"/>
      <c r="FI460" s="43"/>
      <c r="FJ460" s="43"/>
      <c r="FK460" s="43"/>
      <c r="FL460" s="43"/>
      <c r="FM460" s="43"/>
      <c r="FN460" s="43"/>
      <c r="FO460" s="43"/>
      <c r="FP460" s="43"/>
      <c r="FQ460" s="43"/>
      <c r="FR460" s="43"/>
      <c r="FS460" s="43"/>
      <c r="FT460" s="43"/>
      <c r="FU460" s="43"/>
      <c r="FV460" s="43"/>
      <c r="FW460" s="43"/>
      <c r="FX460" s="43"/>
      <c r="FY460" s="43"/>
      <c r="FZ460" s="43"/>
      <c r="GA460" s="43"/>
      <c r="GB460" s="43"/>
      <c r="GC460" s="43"/>
      <c r="GD460" s="43"/>
      <c r="GE460" s="43"/>
      <c r="GF460" s="43"/>
      <c r="GG460" s="43"/>
    </row>
    <row r="461" spans="1:189">
      <c r="A461" s="175"/>
      <c r="B461" s="175"/>
      <c r="C461" s="44"/>
      <c r="D461" s="45"/>
      <c r="E461" s="41"/>
      <c r="F461" s="41"/>
      <c r="G461" s="41"/>
      <c r="H461" s="41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  <c r="ES461" s="43"/>
      <c r="ET461" s="43"/>
      <c r="EU461" s="43"/>
      <c r="EV461" s="43"/>
      <c r="EW461" s="43"/>
      <c r="EX461" s="43"/>
      <c r="EY461" s="43"/>
      <c r="EZ461" s="43"/>
      <c r="FA461" s="43"/>
      <c r="FB461" s="43"/>
      <c r="FC461" s="43"/>
      <c r="FD461" s="43"/>
      <c r="FE461" s="43"/>
      <c r="FF461" s="43"/>
      <c r="FG461" s="43"/>
      <c r="FH461" s="43"/>
      <c r="FI461" s="43"/>
      <c r="FJ461" s="43"/>
      <c r="FK461" s="43"/>
      <c r="FL461" s="43"/>
      <c r="FM461" s="43"/>
      <c r="FN461" s="43"/>
      <c r="FO461" s="43"/>
      <c r="FP461" s="43"/>
      <c r="FQ461" s="43"/>
      <c r="FR461" s="43"/>
      <c r="FS461" s="43"/>
      <c r="FT461" s="43"/>
      <c r="FU461" s="43"/>
      <c r="FV461" s="43"/>
      <c r="FW461" s="43"/>
      <c r="FX461" s="43"/>
      <c r="FY461" s="43"/>
      <c r="FZ461" s="43"/>
      <c r="GA461" s="43"/>
      <c r="GB461" s="43"/>
      <c r="GC461" s="43"/>
      <c r="GD461" s="43"/>
      <c r="GE461" s="43"/>
      <c r="GF461" s="43"/>
      <c r="GG461" s="43"/>
    </row>
    <row r="462" spans="1:189">
      <c r="A462" s="175"/>
      <c r="B462" s="175"/>
      <c r="C462" s="44"/>
      <c r="D462" s="45"/>
      <c r="E462" s="41"/>
      <c r="F462" s="41"/>
      <c r="G462" s="41"/>
      <c r="H462" s="41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  <c r="ES462" s="43"/>
      <c r="ET462" s="43"/>
      <c r="EU462" s="43"/>
      <c r="EV462" s="43"/>
      <c r="EW462" s="43"/>
      <c r="EX462" s="43"/>
      <c r="EY462" s="43"/>
      <c r="EZ462" s="43"/>
      <c r="FA462" s="43"/>
      <c r="FB462" s="43"/>
      <c r="FC462" s="43"/>
      <c r="FD462" s="43"/>
      <c r="FE462" s="43"/>
      <c r="FF462" s="43"/>
      <c r="FG462" s="43"/>
      <c r="FH462" s="43"/>
      <c r="FI462" s="43"/>
      <c r="FJ462" s="43"/>
      <c r="FK462" s="43"/>
      <c r="FL462" s="43"/>
      <c r="FM462" s="43"/>
      <c r="FN462" s="43"/>
      <c r="FO462" s="43"/>
      <c r="FP462" s="43"/>
      <c r="FQ462" s="43"/>
      <c r="FR462" s="43"/>
      <c r="FS462" s="43"/>
      <c r="FT462" s="43"/>
      <c r="FU462" s="43"/>
      <c r="FV462" s="43"/>
      <c r="FW462" s="43"/>
      <c r="FX462" s="43"/>
      <c r="FY462" s="43"/>
      <c r="FZ462" s="43"/>
      <c r="GA462" s="43"/>
      <c r="GB462" s="43"/>
      <c r="GC462" s="43"/>
      <c r="GD462" s="43"/>
      <c r="GE462" s="43"/>
      <c r="GF462" s="43"/>
      <c r="GG462" s="43"/>
    </row>
    <row r="463" spans="1:189">
      <c r="A463" s="175"/>
      <c r="B463" s="175"/>
      <c r="C463" s="44"/>
      <c r="D463" s="45"/>
      <c r="E463" s="41"/>
      <c r="F463" s="41"/>
      <c r="G463" s="41"/>
      <c r="H463" s="41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  <c r="ES463" s="43"/>
      <c r="ET463" s="43"/>
      <c r="EU463" s="43"/>
      <c r="EV463" s="43"/>
      <c r="EW463" s="43"/>
      <c r="EX463" s="43"/>
      <c r="EY463" s="43"/>
      <c r="EZ463" s="43"/>
      <c r="FA463" s="43"/>
      <c r="FB463" s="43"/>
      <c r="FC463" s="43"/>
      <c r="FD463" s="43"/>
      <c r="FE463" s="43"/>
      <c r="FF463" s="43"/>
      <c r="FG463" s="43"/>
      <c r="FH463" s="43"/>
      <c r="FI463" s="43"/>
      <c r="FJ463" s="43"/>
      <c r="FK463" s="43"/>
      <c r="FL463" s="43"/>
      <c r="FM463" s="43"/>
      <c r="FN463" s="43"/>
      <c r="FO463" s="43"/>
      <c r="FP463" s="43"/>
      <c r="FQ463" s="43"/>
      <c r="FR463" s="43"/>
      <c r="FS463" s="43"/>
      <c r="FT463" s="43"/>
      <c r="FU463" s="43"/>
      <c r="FV463" s="43"/>
      <c r="FW463" s="43"/>
      <c r="FX463" s="43"/>
      <c r="FY463" s="43"/>
      <c r="FZ463" s="43"/>
      <c r="GA463" s="43"/>
      <c r="GB463" s="43"/>
      <c r="GC463" s="43"/>
      <c r="GD463" s="43"/>
      <c r="GE463" s="43"/>
      <c r="GF463" s="43"/>
      <c r="GG463" s="43"/>
    </row>
    <row r="464" spans="1:189">
      <c r="A464" s="175"/>
      <c r="B464" s="175"/>
      <c r="C464" s="44"/>
      <c r="D464" s="45"/>
      <c r="E464" s="41"/>
      <c r="F464" s="41"/>
      <c r="G464" s="41"/>
      <c r="H464" s="41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  <c r="FA464" s="43"/>
      <c r="FB464" s="43"/>
      <c r="FC464" s="43"/>
      <c r="FD464" s="43"/>
      <c r="FE464" s="43"/>
      <c r="FF464" s="43"/>
      <c r="FG464" s="43"/>
      <c r="FH464" s="43"/>
      <c r="FI464" s="43"/>
      <c r="FJ464" s="43"/>
      <c r="FK464" s="43"/>
      <c r="FL464" s="43"/>
      <c r="FM464" s="43"/>
      <c r="FN464" s="43"/>
      <c r="FO464" s="43"/>
      <c r="FP464" s="43"/>
      <c r="FQ464" s="43"/>
      <c r="FR464" s="43"/>
      <c r="FS464" s="43"/>
      <c r="FT464" s="43"/>
      <c r="FU464" s="43"/>
      <c r="FV464" s="43"/>
      <c r="FW464" s="43"/>
      <c r="FX464" s="43"/>
      <c r="FY464" s="43"/>
      <c r="FZ464" s="43"/>
      <c r="GA464" s="43"/>
      <c r="GB464" s="43"/>
      <c r="GC464" s="43"/>
      <c r="GD464" s="43"/>
      <c r="GE464" s="43"/>
      <c r="GF464" s="43"/>
      <c r="GG464" s="43"/>
    </row>
    <row r="465" spans="1:189">
      <c r="A465" s="175"/>
      <c r="B465" s="175"/>
      <c r="C465" s="44"/>
      <c r="D465" s="45"/>
      <c r="E465" s="41"/>
      <c r="F465" s="41"/>
      <c r="G465" s="41"/>
      <c r="H465" s="41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  <c r="ES465" s="43"/>
      <c r="ET465" s="43"/>
      <c r="EU465" s="43"/>
      <c r="EV465" s="43"/>
      <c r="EW465" s="43"/>
      <c r="EX465" s="43"/>
      <c r="EY465" s="43"/>
      <c r="EZ465" s="43"/>
      <c r="FA465" s="43"/>
      <c r="FB465" s="43"/>
      <c r="FC465" s="43"/>
      <c r="FD465" s="43"/>
      <c r="FE465" s="43"/>
      <c r="FF465" s="43"/>
      <c r="FG465" s="43"/>
      <c r="FH465" s="43"/>
      <c r="FI465" s="43"/>
      <c r="FJ465" s="43"/>
      <c r="FK465" s="43"/>
      <c r="FL465" s="43"/>
      <c r="FM465" s="43"/>
      <c r="FN465" s="43"/>
      <c r="FO465" s="43"/>
      <c r="FP465" s="43"/>
      <c r="FQ465" s="43"/>
      <c r="FR465" s="43"/>
      <c r="FS465" s="43"/>
      <c r="FT465" s="43"/>
      <c r="FU465" s="43"/>
      <c r="FV465" s="43"/>
      <c r="FW465" s="43"/>
      <c r="FX465" s="43"/>
      <c r="FY465" s="43"/>
      <c r="FZ465" s="43"/>
      <c r="GA465" s="43"/>
      <c r="GB465" s="43"/>
      <c r="GC465" s="43"/>
      <c r="GD465" s="43"/>
      <c r="GE465" s="43"/>
      <c r="GF465" s="43"/>
      <c r="GG465" s="43"/>
    </row>
    <row r="466" spans="1:189">
      <c r="A466" s="175"/>
      <c r="B466" s="175"/>
      <c r="C466" s="44"/>
      <c r="D466" s="45"/>
      <c r="E466" s="41"/>
      <c r="F466" s="41"/>
      <c r="G466" s="41"/>
      <c r="H466" s="41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  <c r="FA466" s="43"/>
      <c r="FB466" s="43"/>
      <c r="FC466" s="43"/>
      <c r="FD466" s="43"/>
      <c r="FE466" s="43"/>
      <c r="FF466" s="43"/>
      <c r="FG466" s="43"/>
      <c r="FH466" s="43"/>
      <c r="FI466" s="43"/>
      <c r="FJ466" s="43"/>
      <c r="FK466" s="43"/>
      <c r="FL466" s="43"/>
      <c r="FM466" s="43"/>
      <c r="FN466" s="43"/>
      <c r="FO466" s="43"/>
      <c r="FP466" s="43"/>
      <c r="FQ466" s="43"/>
      <c r="FR466" s="43"/>
      <c r="FS466" s="43"/>
      <c r="FT466" s="43"/>
      <c r="FU466" s="43"/>
      <c r="FV466" s="43"/>
      <c r="FW466" s="43"/>
      <c r="FX466" s="43"/>
      <c r="FY466" s="43"/>
      <c r="FZ466" s="43"/>
      <c r="GA466" s="43"/>
      <c r="GB466" s="43"/>
      <c r="GC466" s="43"/>
      <c r="GD466" s="43"/>
      <c r="GE466" s="43"/>
      <c r="GF466" s="43"/>
      <c r="GG466" s="43"/>
    </row>
    <row r="467" spans="1:189">
      <c r="A467" s="175"/>
      <c r="B467" s="175"/>
      <c r="C467" s="44"/>
      <c r="D467" s="45"/>
      <c r="E467" s="41"/>
      <c r="F467" s="41"/>
      <c r="G467" s="41"/>
      <c r="H467" s="41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  <c r="ES467" s="43"/>
      <c r="ET467" s="43"/>
      <c r="EU467" s="43"/>
      <c r="EV467" s="43"/>
      <c r="EW467" s="43"/>
      <c r="EX467" s="43"/>
      <c r="EY467" s="43"/>
      <c r="EZ467" s="43"/>
      <c r="FA467" s="43"/>
      <c r="FB467" s="43"/>
      <c r="FC467" s="43"/>
      <c r="FD467" s="43"/>
      <c r="FE467" s="43"/>
      <c r="FF467" s="43"/>
      <c r="FG467" s="43"/>
      <c r="FH467" s="43"/>
      <c r="FI467" s="43"/>
      <c r="FJ467" s="43"/>
      <c r="FK467" s="43"/>
      <c r="FL467" s="43"/>
      <c r="FM467" s="43"/>
      <c r="FN467" s="43"/>
      <c r="FO467" s="43"/>
      <c r="FP467" s="43"/>
      <c r="FQ467" s="43"/>
      <c r="FR467" s="43"/>
      <c r="FS467" s="43"/>
      <c r="FT467" s="43"/>
      <c r="FU467" s="43"/>
      <c r="FV467" s="43"/>
      <c r="FW467" s="43"/>
      <c r="FX467" s="43"/>
      <c r="FY467" s="43"/>
      <c r="FZ467" s="43"/>
      <c r="GA467" s="43"/>
      <c r="GB467" s="43"/>
      <c r="GC467" s="43"/>
      <c r="GD467" s="43"/>
      <c r="GE467" s="43"/>
      <c r="GF467" s="43"/>
      <c r="GG467" s="43"/>
    </row>
    <row r="468" spans="1:189">
      <c r="A468" s="175"/>
      <c r="B468" s="175"/>
      <c r="C468" s="44"/>
      <c r="D468" s="45"/>
      <c r="E468" s="41"/>
      <c r="F468" s="41"/>
      <c r="G468" s="41"/>
      <c r="H468" s="41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  <c r="ES468" s="43"/>
      <c r="ET468" s="43"/>
      <c r="EU468" s="43"/>
      <c r="EV468" s="43"/>
      <c r="EW468" s="43"/>
      <c r="EX468" s="43"/>
      <c r="EY468" s="43"/>
      <c r="EZ468" s="43"/>
      <c r="FA468" s="43"/>
      <c r="FB468" s="43"/>
      <c r="FC468" s="43"/>
      <c r="FD468" s="43"/>
      <c r="FE468" s="43"/>
      <c r="FF468" s="43"/>
      <c r="FG468" s="43"/>
      <c r="FH468" s="43"/>
      <c r="FI468" s="43"/>
      <c r="FJ468" s="43"/>
      <c r="FK468" s="43"/>
      <c r="FL468" s="43"/>
      <c r="FM468" s="43"/>
      <c r="FN468" s="43"/>
      <c r="FO468" s="43"/>
      <c r="FP468" s="43"/>
      <c r="FQ468" s="43"/>
      <c r="FR468" s="43"/>
      <c r="FS468" s="43"/>
      <c r="FT468" s="43"/>
      <c r="FU468" s="43"/>
      <c r="FV468" s="43"/>
      <c r="FW468" s="43"/>
      <c r="FX468" s="43"/>
      <c r="FY468" s="43"/>
      <c r="FZ468" s="43"/>
      <c r="GA468" s="43"/>
      <c r="GB468" s="43"/>
      <c r="GC468" s="43"/>
      <c r="GD468" s="43"/>
      <c r="GE468" s="43"/>
      <c r="GF468" s="43"/>
      <c r="GG468" s="43"/>
    </row>
    <row r="469" spans="1:189">
      <c r="A469" s="175"/>
      <c r="B469" s="175"/>
      <c r="C469" s="44"/>
      <c r="D469" s="45"/>
      <c r="E469" s="41"/>
      <c r="F469" s="41"/>
      <c r="G469" s="41"/>
      <c r="H469" s="41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  <c r="ES469" s="43"/>
      <c r="ET469" s="43"/>
      <c r="EU469" s="43"/>
      <c r="EV469" s="43"/>
      <c r="EW469" s="43"/>
      <c r="EX469" s="43"/>
      <c r="EY469" s="43"/>
      <c r="EZ469" s="43"/>
      <c r="FA469" s="43"/>
      <c r="FB469" s="43"/>
      <c r="FC469" s="43"/>
      <c r="FD469" s="43"/>
      <c r="FE469" s="43"/>
      <c r="FF469" s="43"/>
      <c r="FG469" s="43"/>
      <c r="FH469" s="43"/>
      <c r="FI469" s="43"/>
      <c r="FJ469" s="43"/>
      <c r="FK469" s="43"/>
      <c r="FL469" s="43"/>
      <c r="FM469" s="43"/>
      <c r="FN469" s="43"/>
      <c r="FO469" s="43"/>
      <c r="FP469" s="43"/>
      <c r="FQ469" s="43"/>
      <c r="FR469" s="43"/>
      <c r="FS469" s="43"/>
      <c r="FT469" s="43"/>
      <c r="FU469" s="43"/>
      <c r="FV469" s="43"/>
      <c r="FW469" s="43"/>
      <c r="FX469" s="43"/>
      <c r="FY469" s="43"/>
      <c r="FZ469" s="43"/>
      <c r="GA469" s="43"/>
      <c r="GB469" s="43"/>
      <c r="GC469" s="43"/>
      <c r="GD469" s="43"/>
      <c r="GE469" s="43"/>
      <c r="GF469" s="43"/>
      <c r="GG469" s="43"/>
    </row>
    <row r="470" spans="1:189">
      <c r="A470" s="175"/>
      <c r="B470" s="175"/>
      <c r="C470" s="44"/>
      <c r="D470" s="45"/>
      <c r="E470" s="41"/>
      <c r="F470" s="41"/>
      <c r="G470" s="41"/>
      <c r="H470" s="41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  <c r="ES470" s="43"/>
      <c r="ET470" s="43"/>
      <c r="EU470" s="43"/>
      <c r="EV470" s="43"/>
      <c r="EW470" s="43"/>
      <c r="EX470" s="43"/>
      <c r="EY470" s="43"/>
      <c r="EZ470" s="43"/>
      <c r="FA470" s="43"/>
      <c r="FB470" s="43"/>
      <c r="FC470" s="43"/>
      <c r="FD470" s="43"/>
      <c r="FE470" s="43"/>
      <c r="FF470" s="43"/>
      <c r="FG470" s="43"/>
      <c r="FH470" s="43"/>
      <c r="FI470" s="43"/>
      <c r="FJ470" s="43"/>
      <c r="FK470" s="43"/>
      <c r="FL470" s="43"/>
      <c r="FM470" s="43"/>
      <c r="FN470" s="43"/>
      <c r="FO470" s="43"/>
      <c r="FP470" s="43"/>
      <c r="FQ470" s="43"/>
      <c r="FR470" s="43"/>
      <c r="FS470" s="43"/>
      <c r="FT470" s="43"/>
      <c r="FU470" s="43"/>
      <c r="FV470" s="43"/>
      <c r="FW470" s="43"/>
      <c r="FX470" s="43"/>
      <c r="FY470" s="43"/>
      <c r="FZ470" s="43"/>
      <c r="GA470" s="43"/>
      <c r="GB470" s="43"/>
      <c r="GC470" s="43"/>
      <c r="GD470" s="43"/>
      <c r="GE470" s="43"/>
      <c r="GF470" s="43"/>
      <c r="GG470" s="43"/>
    </row>
    <row r="471" spans="1:189">
      <c r="A471" s="175"/>
      <c r="B471" s="175"/>
      <c r="C471" s="44"/>
      <c r="D471" s="45"/>
      <c r="E471" s="41"/>
      <c r="F471" s="41"/>
      <c r="G471" s="41"/>
      <c r="H471" s="41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  <c r="FA471" s="43"/>
      <c r="FB471" s="43"/>
      <c r="FC471" s="43"/>
      <c r="FD471" s="43"/>
      <c r="FE471" s="43"/>
      <c r="FF471" s="43"/>
      <c r="FG471" s="43"/>
      <c r="FH471" s="43"/>
      <c r="FI471" s="43"/>
      <c r="FJ471" s="43"/>
      <c r="FK471" s="43"/>
      <c r="FL471" s="43"/>
      <c r="FM471" s="43"/>
      <c r="FN471" s="43"/>
      <c r="FO471" s="43"/>
      <c r="FP471" s="43"/>
      <c r="FQ471" s="43"/>
      <c r="FR471" s="43"/>
      <c r="FS471" s="43"/>
      <c r="FT471" s="43"/>
      <c r="FU471" s="43"/>
      <c r="FV471" s="43"/>
      <c r="FW471" s="43"/>
      <c r="FX471" s="43"/>
      <c r="FY471" s="43"/>
      <c r="FZ471" s="43"/>
      <c r="GA471" s="43"/>
      <c r="GB471" s="43"/>
      <c r="GC471" s="43"/>
      <c r="GD471" s="43"/>
      <c r="GE471" s="43"/>
      <c r="GF471" s="43"/>
      <c r="GG471" s="43"/>
    </row>
    <row r="472" spans="1:189">
      <c r="A472" s="175"/>
      <c r="B472" s="175"/>
      <c r="C472" s="44"/>
      <c r="D472" s="45"/>
      <c r="E472" s="41"/>
      <c r="F472" s="41"/>
      <c r="G472" s="41"/>
      <c r="H472" s="41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  <c r="EM472" s="43"/>
      <c r="EN472" s="43"/>
      <c r="EO472" s="43"/>
      <c r="EP472" s="43"/>
      <c r="EQ472" s="43"/>
      <c r="ER472" s="43"/>
      <c r="ES472" s="43"/>
      <c r="ET472" s="43"/>
      <c r="EU472" s="43"/>
      <c r="EV472" s="43"/>
      <c r="EW472" s="43"/>
      <c r="EX472" s="43"/>
      <c r="EY472" s="43"/>
      <c r="EZ472" s="43"/>
      <c r="FA472" s="43"/>
      <c r="FB472" s="43"/>
      <c r="FC472" s="43"/>
      <c r="FD472" s="43"/>
      <c r="FE472" s="43"/>
      <c r="FF472" s="43"/>
      <c r="FG472" s="43"/>
      <c r="FH472" s="43"/>
      <c r="FI472" s="43"/>
      <c r="FJ472" s="43"/>
      <c r="FK472" s="43"/>
      <c r="FL472" s="43"/>
      <c r="FM472" s="43"/>
      <c r="FN472" s="43"/>
      <c r="FO472" s="43"/>
      <c r="FP472" s="43"/>
      <c r="FQ472" s="43"/>
      <c r="FR472" s="43"/>
      <c r="FS472" s="43"/>
      <c r="FT472" s="43"/>
      <c r="FU472" s="43"/>
      <c r="FV472" s="43"/>
      <c r="FW472" s="43"/>
      <c r="FX472" s="43"/>
      <c r="FY472" s="43"/>
      <c r="FZ472" s="43"/>
      <c r="GA472" s="43"/>
      <c r="GB472" s="43"/>
      <c r="GC472" s="43"/>
      <c r="GD472" s="43"/>
      <c r="GE472" s="43"/>
      <c r="GF472" s="43"/>
      <c r="GG472" s="43"/>
    </row>
    <row r="473" spans="1:189">
      <c r="A473" s="175"/>
      <c r="B473" s="175"/>
      <c r="C473" s="44"/>
      <c r="D473" s="45"/>
      <c r="E473" s="41"/>
      <c r="F473" s="41"/>
      <c r="G473" s="41"/>
      <c r="H473" s="41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3"/>
      <c r="DU473" s="43"/>
      <c r="DV473" s="43"/>
      <c r="DW473" s="43"/>
      <c r="DX473" s="43"/>
      <c r="DY473" s="43"/>
      <c r="DZ473" s="43"/>
      <c r="EA473" s="43"/>
      <c r="EB473" s="43"/>
      <c r="EC473" s="43"/>
      <c r="ED473" s="43"/>
      <c r="EE473" s="43"/>
      <c r="EF473" s="43"/>
      <c r="EG473" s="43"/>
      <c r="EH473" s="43"/>
      <c r="EI473" s="43"/>
      <c r="EJ473" s="43"/>
      <c r="EK473" s="43"/>
      <c r="EL473" s="43"/>
      <c r="EM473" s="43"/>
      <c r="EN473" s="43"/>
      <c r="EO473" s="43"/>
      <c r="EP473" s="43"/>
      <c r="EQ473" s="43"/>
      <c r="ER473" s="43"/>
      <c r="ES473" s="43"/>
      <c r="ET473" s="43"/>
      <c r="EU473" s="43"/>
      <c r="EV473" s="43"/>
      <c r="EW473" s="43"/>
      <c r="EX473" s="43"/>
      <c r="EY473" s="43"/>
      <c r="EZ473" s="43"/>
      <c r="FA473" s="43"/>
      <c r="FB473" s="43"/>
      <c r="FC473" s="43"/>
      <c r="FD473" s="43"/>
      <c r="FE473" s="43"/>
      <c r="FF473" s="43"/>
      <c r="FG473" s="43"/>
      <c r="FH473" s="43"/>
      <c r="FI473" s="43"/>
      <c r="FJ473" s="43"/>
      <c r="FK473" s="43"/>
      <c r="FL473" s="43"/>
      <c r="FM473" s="43"/>
      <c r="FN473" s="43"/>
      <c r="FO473" s="43"/>
      <c r="FP473" s="43"/>
      <c r="FQ473" s="43"/>
      <c r="FR473" s="43"/>
      <c r="FS473" s="43"/>
      <c r="FT473" s="43"/>
      <c r="FU473" s="43"/>
      <c r="FV473" s="43"/>
      <c r="FW473" s="43"/>
      <c r="FX473" s="43"/>
      <c r="FY473" s="43"/>
      <c r="FZ473" s="43"/>
      <c r="GA473" s="43"/>
      <c r="GB473" s="43"/>
      <c r="GC473" s="43"/>
      <c r="GD473" s="43"/>
      <c r="GE473" s="43"/>
      <c r="GF473" s="43"/>
      <c r="GG473" s="43"/>
    </row>
    <row r="474" spans="1:189">
      <c r="A474" s="175"/>
      <c r="B474" s="175"/>
      <c r="C474" s="44"/>
      <c r="D474" s="45"/>
      <c r="E474" s="41"/>
      <c r="F474" s="41"/>
      <c r="G474" s="41"/>
      <c r="H474" s="41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  <c r="EM474" s="43"/>
      <c r="EN474" s="43"/>
      <c r="EO474" s="43"/>
      <c r="EP474" s="43"/>
      <c r="EQ474" s="43"/>
      <c r="ER474" s="43"/>
      <c r="ES474" s="43"/>
      <c r="ET474" s="43"/>
      <c r="EU474" s="43"/>
      <c r="EV474" s="43"/>
      <c r="EW474" s="43"/>
      <c r="EX474" s="43"/>
      <c r="EY474" s="43"/>
      <c r="EZ474" s="43"/>
      <c r="FA474" s="43"/>
      <c r="FB474" s="43"/>
      <c r="FC474" s="43"/>
      <c r="FD474" s="43"/>
      <c r="FE474" s="43"/>
      <c r="FF474" s="43"/>
      <c r="FG474" s="43"/>
      <c r="FH474" s="43"/>
      <c r="FI474" s="43"/>
      <c r="FJ474" s="43"/>
      <c r="FK474" s="43"/>
      <c r="FL474" s="43"/>
      <c r="FM474" s="43"/>
      <c r="FN474" s="43"/>
      <c r="FO474" s="43"/>
      <c r="FP474" s="43"/>
      <c r="FQ474" s="43"/>
      <c r="FR474" s="43"/>
      <c r="FS474" s="43"/>
      <c r="FT474" s="43"/>
      <c r="FU474" s="43"/>
      <c r="FV474" s="43"/>
      <c r="FW474" s="43"/>
      <c r="FX474" s="43"/>
      <c r="FY474" s="43"/>
      <c r="FZ474" s="43"/>
      <c r="GA474" s="43"/>
      <c r="GB474" s="43"/>
      <c r="GC474" s="43"/>
      <c r="GD474" s="43"/>
      <c r="GE474" s="43"/>
      <c r="GF474" s="43"/>
      <c r="GG474" s="43"/>
    </row>
    <row r="475" spans="1:189">
      <c r="A475" s="175"/>
      <c r="B475" s="175"/>
      <c r="C475" s="44"/>
      <c r="D475" s="45"/>
      <c r="E475" s="41"/>
      <c r="F475" s="41"/>
      <c r="G475" s="41"/>
      <c r="H475" s="41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  <c r="EM475" s="43"/>
      <c r="EN475" s="43"/>
      <c r="EO475" s="43"/>
      <c r="EP475" s="43"/>
      <c r="EQ475" s="43"/>
      <c r="ER475" s="43"/>
      <c r="ES475" s="43"/>
      <c r="ET475" s="43"/>
      <c r="EU475" s="43"/>
      <c r="EV475" s="43"/>
      <c r="EW475" s="43"/>
      <c r="EX475" s="43"/>
      <c r="EY475" s="43"/>
      <c r="EZ475" s="43"/>
      <c r="FA475" s="43"/>
      <c r="FB475" s="43"/>
      <c r="FC475" s="43"/>
      <c r="FD475" s="43"/>
      <c r="FE475" s="43"/>
      <c r="FF475" s="43"/>
      <c r="FG475" s="43"/>
      <c r="FH475" s="43"/>
      <c r="FI475" s="43"/>
      <c r="FJ475" s="43"/>
      <c r="FK475" s="43"/>
      <c r="FL475" s="43"/>
      <c r="FM475" s="43"/>
      <c r="FN475" s="43"/>
      <c r="FO475" s="43"/>
      <c r="FP475" s="43"/>
      <c r="FQ475" s="43"/>
      <c r="FR475" s="43"/>
      <c r="FS475" s="43"/>
      <c r="FT475" s="43"/>
      <c r="FU475" s="43"/>
      <c r="FV475" s="43"/>
      <c r="FW475" s="43"/>
      <c r="FX475" s="43"/>
      <c r="FY475" s="43"/>
      <c r="FZ475" s="43"/>
      <c r="GA475" s="43"/>
      <c r="GB475" s="43"/>
      <c r="GC475" s="43"/>
      <c r="GD475" s="43"/>
      <c r="GE475" s="43"/>
      <c r="GF475" s="43"/>
      <c r="GG475" s="43"/>
    </row>
    <row r="476" spans="1:189">
      <c r="A476" s="175"/>
      <c r="B476" s="175"/>
      <c r="C476" s="44"/>
      <c r="D476" s="45"/>
      <c r="E476" s="41"/>
      <c r="F476" s="41"/>
      <c r="G476" s="41"/>
      <c r="H476" s="41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3"/>
      <c r="DU476" s="43"/>
      <c r="DV476" s="43"/>
      <c r="DW476" s="43"/>
      <c r="DX476" s="43"/>
      <c r="DY476" s="43"/>
      <c r="DZ476" s="43"/>
      <c r="EA476" s="43"/>
      <c r="EB476" s="43"/>
      <c r="EC476" s="43"/>
      <c r="ED476" s="43"/>
      <c r="EE476" s="43"/>
      <c r="EF476" s="43"/>
      <c r="EG476" s="43"/>
      <c r="EH476" s="43"/>
      <c r="EI476" s="43"/>
      <c r="EJ476" s="43"/>
      <c r="EK476" s="43"/>
      <c r="EL476" s="43"/>
      <c r="EM476" s="43"/>
      <c r="EN476" s="43"/>
      <c r="EO476" s="43"/>
      <c r="EP476" s="43"/>
      <c r="EQ476" s="43"/>
      <c r="ER476" s="43"/>
      <c r="ES476" s="43"/>
      <c r="ET476" s="43"/>
      <c r="EU476" s="43"/>
      <c r="EV476" s="43"/>
      <c r="EW476" s="43"/>
      <c r="EX476" s="43"/>
      <c r="EY476" s="43"/>
      <c r="EZ476" s="43"/>
      <c r="FA476" s="43"/>
      <c r="FB476" s="43"/>
      <c r="FC476" s="43"/>
      <c r="FD476" s="43"/>
      <c r="FE476" s="43"/>
      <c r="FF476" s="43"/>
      <c r="FG476" s="43"/>
      <c r="FH476" s="43"/>
      <c r="FI476" s="43"/>
      <c r="FJ476" s="43"/>
      <c r="FK476" s="43"/>
      <c r="FL476" s="43"/>
      <c r="FM476" s="43"/>
      <c r="FN476" s="43"/>
      <c r="FO476" s="43"/>
      <c r="FP476" s="43"/>
      <c r="FQ476" s="43"/>
      <c r="FR476" s="43"/>
      <c r="FS476" s="43"/>
      <c r="FT476" s="43"/>
      <c r="FU476" s="43"/>
      <c r="FV476" s="43"/>
      <c r="FW476" s="43"/>
      <c r="FX476" s="43"/>
      <c r="FY476" s="43"/>
      <c r="FZ476" s="43"/>
      <c r="GA476" s="43"/>
      <c r="GB476" s="43"/>
      <c r="GC476" s="43"/>
      <c r="GD476" s="43"/>
      <c r="GE476" s="43"/>
      <c r="GF476" s="43"/>
      <c r="GG476" s="43"/>
    </row>
    <row r="477" spans="1:189">
      <c r="A477" s="175"/>
      <c r="B477" s="175"/>
      <c r="C477" s="44"/>
      <c r="D477" s="45"/>
      <c r="E477" s="41"/>
      <c r="F477" s="41"/>
      <c r="G477" s="41"/>
      <c r="H477" s="41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3"/>
      <c r="DU477" s="43"/>
      <c r="DV477" s="43"/>
      <c r="DW477" s="43"/>
      <c r="DX477" s="43"/>
      <c r="DY477" s="43"/>
      <c r="DZ477" s="43"/>
      <c r="EA477" s="43"/>
      <c r="EB477" s="43"/>
      <c r="EC477" s="43"/>
      <c r="ED477" s="43"/>
      <c r="EE477" s="43"/>
      <c r="EF477" s="43"/>
      <c r="EG477" s="43"/>
      <c r="EH477" s="43"/>
      <c r="EI477" s="43"/>
      <c r="EJ477" s="43"/>
      <c r="EK477" s="43"/>
      <c r="EL477" s="43"/>
      <c r="EM477" s="43"/>
      <c r="EN477" s="43"/>
      <c r="EO477" s="43"/>
      <c r="EP477" s="43"/>
      <c r="EQ477" s="43"/>
      <c r="ER477" s="43"/>
      <c r="ES477" s="43"/>
      <c r="ET477" s="43"/>
      <c r="EU477" s="43"/>
      <c r="EV477" s="43"/>
      <c r="EW477" s="43"/>
      <c r="EX477" s="43"/>
      <c r="EY477" s="43"/>
      <c r="EZ477" s="43"/>
      <c r="FA477" s="43"/>
      <c r="FB477" s="43"/>
      <c r="FC477" s="43"/>
      <c r="FD477" s="43"/>
      <c r="FE477" s="43"/>
      <c r="FF477" s="43"/>
      <c r="FG477" s="43"/>
      <c r="FH477" s="43"/>
      <c r="FI477" s="43"/>
      <c r="FJ477" s="43"/>
      <c r="FK477" s="43"/>
      <c r="FL477" s="43"/>
      <c r="FM477" s="43"/>
      <c r="FN477" s="43"/>
      <c r="FO477" s="43"/>
      <c r="FP477" s="43"/>
      <c r="FQ477" s="43"/>
      <c r="FR477" s="43"/>
      <c r="FS477" s="43"/>
      <c r="FT477" s="43"/>
      <c r="FU477" s="43"/>
      <c r="FV477" s="43"/>
      <c r="FW477" s="43"/>
      <c r="FX477" s="43"/>
      <c r="FY477" s="43"/>
      <c r="FZ477" s="43"/>
      <c r="GA477" s="43"/>
      <c r="GB477" s="43"/>
      <c r="GC477" s="43"/>
      <c r="GD477" s="43"/>
      <c r="GE477" s="43"/>
      <c r="GF477" s="43"/>
      <c r="GG477" s="43"/>
    </row>
    <row r="478" spans="1:189">
      <c r="A478" s="175"/>
      <c r="B478" s="175"/>
      <c r="C478" s="44"/>
      <c r="D478" s="45"/>
      <c r="E478" s="41"/>
      <c r="F478" s="41"/>
      <c r="G478" s="41"/>
      <c r="H478" s="41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3"/>
      <c r="DU478" s="43"/>
      <c r="DV478" s="43"/>
      <c r="DW478" s="43"/>
      <c r="DX478" s="43"/>
      <c r="DY478" s="43"/>
      <c r="DZ478" s="43"/>
      <c r="EA478" s="43"/>
      <c r="EB478" s="43"/>
      <c r="EC478" s="43"/>
      <c r="ED478" s="43"/>
      <c r="EE478" s="43"/>
      <c r="EF478" s="43"/>
      <c r="EG478" s="43"/>
      <c r="EH478" s="43"/>
      <c r="EI478" s="43"/>
      <c r="EJ478" s="43"/>
      <c r="EK478" s="43"/>
      <c r="EL478" s="43"/>
      <c r="EM478" s="43"/>
      <c r="EN478" s="43"/>
      <c r="EO478" s="43"/>
      <c r="EP478" s="43"/>
      <c r="EQ478" s="43"/>
      <c r="ER478" s="43"/>
      <c r="ES478" s="43"/>
      <c r="ET478" s="43"/>
      <c r="EU478" s="43"/>
      <c r="EV478" s="43"/>
      <c r="EW478" s="43"/>
      <c r="EX478" s="43"/>
      <c r="EY478" s="43"/>
      <c r="EZ478" s="43"/>
      <c r="FA478" s="43"/>
      <c r="FB478" s="43"/>
      <c r="FC478" s="43"/>
      <c r="FD478" s="43"/>
      <c r="FE478" s="43"/>
      <c r="FF478" s="43"/>
      <c r="FG478" s="43"/>
      <c r="FH478" s="43"/>
      <c r="FI478" s="43"/>
      <c r="FJ478" s="43"/>
      <c r="FK478" s="43"/>
      <c r="FL478" s="43"/>
      <c r="FM478" s="43"/>
      <c r="FN478" s="43"/>
      <c r="FO478" s="43"/>
      <c r="FP478" s="43"/>
      <c r="FQ478" s="43"/>
      <c r="FR478" s="43"/>
      <c r="FS478" s="43"/>
      <c r="FT478" s="43"/>
      <c r="FU478" s="43"/>
      <c r="FV478" s="43"/>
      <c r="FW478" s="43"/>
      <c r="FX478" s="43"/>
      <c r="FY478" s="43"/>
      <c r="FZ478" s="43"/>
      <c r="GA478" s="43"/>
      <c r="GB478" s="43"/>
      <c r="GC478" s="43"/>
      <c r="GD478" s="43"/>
      <c r="GE478" s="43"/>
      <c r="GF478" s="43"/>
      <c r="GG478" s="43"/>
    </row>
    <row r="479" spans="1:189">
      <c r="A479" s="175"/>
      <c r="B479" s="175"/>
      <c r="C479" s="44"/>
      <c r="D479" s="45"/>
      <c r="E479" s="41"/>
      <c r="F479" s="41"/>
      <c r="G479" s="41"/>
      <c r="H479" s="41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  <c r="EM479" s="43"/>
      <c r="EN479" s="43"/>
      <c r="EO479" s="43"/>
      <c r="EP479" s="43"/>
      <c r="EQ479" s="43"/>
      <c r="ER479" s="43"/>
      <c r="ES479" s="43"/>
      <c r="ET479" s="43"/>
      <c r="EU479" s="43"/>
      <c r="EV479" s="43"/>
      <c r="EW479" s="43"/>
      <c r="EX479" s="43"/>
      <c r="EY479" s="43"/>
      <c r="EZ479" s="43"/>
      <c r="FA479" s="43"/>
      <c r="FB479" s="43"/>
      <c r="FC479" s="43"/>
      <c r="FD479" s="43"/>
      <c r="FE479" s="43"/>
      <c r="FF479" s="43"/>
      <c r="FG479" s="43"/>
      <c r="FH479" s="43"/>
      <c r="FI479" s="43"/>
      <c r="FJ479" s="43"/>
      <c r="FK479" s="43"/>
      <c r="FL479" s="43"/>
      <c r="FM479" s="43"/>
      <c r="FN479" s="43"/>
      <c r="FO479" s="43"/>
      <c r="FP479" s="43"/>
      <c r="FQ479" s="43"/>
      <c r="FR479" s="43"/>
      <c r="FS479" s="43"/>
      <c r="FT479" s="43"/>
      <c r="FU479" s="43"/>
      <c r="FV479" s="43"/>
      <c r="FW479" s="43"/>
      <c r="FX479" s="43"/>
      <c r="FY479" s="43"/>
      <c r="FZ479" s="43"/>
      <c r="GA479" s="43"/>
      <c r="GB479" s="43"/>
      <c r="GC479" s="43"/>
      <c r="GD479" s="43"/>
      <c r="GE479" s="43"/>
      <c r="GF479" s="43"/>
      <c r="GG479" s="43"/>
    </row>
    <row r="480" spans="1:189">
      <c r="A480" s="175"/>
      <c r="B480" s="175"/>
      <c r="C480" s="44"/>
      <c r="D480" s="45"/>
      <c r="E480" s="41"/>
      <c r="F480" s="41"/>
      <c r="G480" s="41"/>
      <c r="H480" s="41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  <c r="DL480" s="43"/>
      <c r="DM480" s="43"/>
      <c r="DN480" s="43"/>
      <c r="DO480" s="43"/>
      <c r="DP480" s="43"/>
      <c r="DQ480" s="43"/>
      <c r="DR480" s="43"/>
      <c r="DS480" s="43"/>
      <c r="DT480" s="43"/>
      <c r="DU480" s="43"/>
      <c r="DV480" s="43"/>
      <c r="DW480" s="43"/>
      <c r="DX480" s="43"/>
      <c r="DY480" s="43"/>
      <c r="DZ480" s="43"/>
      <c r="EA480" s="43"/>
      <c r="EB480" s="43"/>
      <c r="EC480" s="43"/>
      <c r="ED480" s="43"/>
      <c r="EE480" s="43"/>
      <c r="EF480" s="43"/>
      <c r="EG480" s="43"/>
      <c r="EH480" s="43"/>
      <c r="EI480" s="43"/>
      <c r="EJ480" s="43"/>
      <c r="EK480" s="43"/>
      <c r="EL480" s="43"/>
      <c r="EM480" s="43"/>
      <c r="EN480" s="43"/>
      <c r="EO480" s="43"/>
      <c r="EP480" s="43"/>
      <c r="EQ480" s="43"/>
      <c r="ER480" s="43"/>
      <c r="ES480" s="43"/>
      <c r="ET480" s="43"/>
      <c r="EU480" s="43"/>
      <c r="EV480" s="43"/>
      <c r="EW480" s="43"/>
      <c r="EX480" s="43"/>
      <c r="EY480" s="43"/>
      <c r="EZ480" s="43"/>
      <c r="FA480" s="43"/>
      <c r="FB480" s="43"/>
      <c r="FC480" s="43"/>
      <c r="FD480" s="43"/>
      <c r="FE480" s="43"/>
      <c r="FF480" s="43"/>
      <c r="FG480" s="43"/>
      <c r="FH480" s="43"/>
      <c r="FI480" s="43"/>
      <c r="FJ480" s="43"/>
      <c r="FK480" s="43"/>
      <c r="FL480" s="43"/>
      <c r="FM480" s="43"/>
      <c r="FN480" s="43"/>
      <c r="FO480" s="43"/>
      <c r="FP480" s="43"/>
      <c r="FQ480" s="43"/>
      <c r="FR480" s="43"/>
      <c r="FS480" s="43"/>
      <c r="FT480" s="43"/>
      <c r="FU480" s="43"/>
      <c r="FV480" s="43"/>
      <c r="FW480" s="43"/>
      <c r="FX480" s="43"/>
      <c r="FY480" s="43"/>
      <c r="FZ480" s="43"/>
      <c r="GA480" s="43"/>
      <c r="GB480" s="43"/>
      <c r="GC480" s="43"/>
      <c r="GD480" s="43"/>
      <c r="GE480" s="43"/>
      <c r="GF480" s="43"/>
      <c r="GG480" s="43"/>
    </row>
    <row r="481" spans="1:189">
      <c r="A481" s="175"/>
      <c r="B481" s="175"/>
      <c r="C481" s="44"/>
      <c r="D481" s="45"/>
      <c r="E481" s="41"/>
      <c r="F481" s="41"/>
      <c r="G481" s="41"/>
      <c r="H481" s="41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3"/>
      <c r="DU481" s="43"/>
      <c r="DV481" s="43"/>
      <c r="DW481" s="43"/>
      <c r="DX481" s="43"/>
      <c r="DY481" s="43"/>
      <c r="DZ481" s="43"/>
      <c r="EA481" s="43"/>
      <c r="EB481" s="43"/>
      <c r="EC481" s="43"/>
      <c r="ED481" s="43"/>
      <c r="EE481" s="43"/>
      <c r="EF481" s="43"/>
      <c r="EG481" s="43"/>
      <c r="EH481" s="43"/>
      <c r="EI481" s="43"/>
      <c r="EJ481" s="43"/>
      <c r="EK481" s="43"/>
      <c r="EL481" s="43"/>
      <c r="EM481" s="43"/>
      <c r="EN481" s="43"/>
      <c r="EO481" s="43"/>
      <c r="EP481" s="43"/>
      <c r="EQ481" s="43"/>
      <c r="ER481" s="43"/>
      <c r="ES481" s="43"/>
      <c r="ET481" s="43"/>
      <c r="EU481" s="43"/>
      <c r="EV481" s="43"/>
      <c r="EW481" s="43"/>
      <c r="EX481" s="43"/>
      <c r="EY481" s="43"/>
      <c r="EZ481" s="43"/>
      <c r="FA481" s="43"/>
      <c r="FB481" s="43"/>
      <c r="FC481" s="43"/>
      <c r="FD481" s="43"/>
      <c r="FE481" s="43"/>
      <c r="FF481" s="43"/>
      <c r="FG481" s="43"/>
      <c r="FH481" s="43"/>
      <c r="FI481" s="43"/>
      <c r="FJ481" s="43"/>
      <c r="FK481" s="43"/>
      <c r="FL481" s="43"/>
      <c r="FM481" s="43"/>
      <c r="FN481" s="43"/>
      <c r="FO481" s="43"/>
      <c r="FP481" s="43"/>
      <c r="FQ481" s="43"/>
      <c r="FR481" s="43"/>
      <c r="FS481" s="43"/>
      <c r="FT481" s="43"/>
      <c r="FU481" s="43"/>
      <c r="FV481" s="43"/>
      <c r="FW481" s="43"/>
      <c r="FX481" s="43"/>
      <c r="FY481" s="43"/>
      <c r="FZ481" s="43"/>
      <c r="GA481" s="43"/>
      <c r="GB481" s="43"/>
      <c r="GC481" s="43"/>
      <c r="GD481" s="43"/>
      <c r="GE481" s="43"/>
      <c r="GF481" s="43"/>
      <c r="GG481" s="43"/>
    </row>
    <row r="482" spans="1:189">
      <c r="A482" s="175"/>
      <c r="B482" s="175"/>
      <c r="C482" s="44"/>
      <c r="D482" s="45"/>
      <c r="E482" s="41"/>
      <c r="F482" s="41"/>
      <c r="G482" s="41"/>
      <c r="H482" s="41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3"/>
      <c r="DU482" s="43"/>
      <c r="DV482" s="43"/>
      <c r="DW482" s="43"/>
      <c r="DX482" s="43"/>
      <c r="DY482" s="43"/>
      <c r="DZ482" s="43"/>
      <c r="EA482" s="43"/>
      <c r="EB482" s="43"/>
      <c r="EC482" s="43"/>
      <c r="ED482" s="43"/>
      <c r="EE482" s="43"/>
      <c r="EF482" s="43"/>
      <c r="EG482" s="43"/>
      <c r="EH482" s="43"/>
      <c r="EI482" s="43"/>
      <c r="EJ482" s="43"/>
      <c r="EK482" s="43"/>
      <c r="EL482" s="43"/>
      <c r="EM482" s="43"/>
      <c r="EN482" s="43"/>
      <c r="EO482" s="43"/>
      <c r="EP482" s="43"/>
      <c r="EQ482" s="43"/>
      <c r="ER482" s="43"/>
      <c r="ES482" s="43"/>
      <c r="ET482" s="43"/>
      <c r="EU482" s="43"/>
      <c r="EV482" s="43"/>
      <c r="EW482" s="43"/>
      <c r="EX482" s="43"/>
      <c r="EY482" s="43"/>
      <c r="EZ482" s="43"/>
      <c r="FA482" s="43"/>
      <c r="FB482" s="43"/>
      <c r="FC482" s="43"/>
      <c r="FD482" s="43"/>
      <c r="FE482" s="43"/>
      <c r="FF482" s="43"/>
      <c r="FG482" s="43"/>
      <c r="FH482" s="43"/>
      <c r="FI482" s="43"/>
      <c r="FJ482" s="43"/>
      <c r="FK482" s="43"/>
      <c r="FL482" s="43"/>
      <c r="FM482" s="43"/>
      <c r="FN482" s="43"/>
      <c r="FO482" s="43"/>
      <c r="FP482" s="43"/>
      <c r="FQ482" s="43"/>
      <c r="FR482" s="43"/>
      <c r="FS482" s="43"/>
      <c r="FT482" s="43"/>
      <c r="FU482" s="43"/>
      <c r="FV482" s="43"/>
      <c r="FW482" s="43"/>
      <c r="FX482" s="43"/>
      <c r="FY482" s="43"/>
      <c r="FZ482" s="43"/>
      <c r="GA482" s="43"/>
      <c r="GB482" s="43"/>
      <c r="GC482" s="43"/>
      <c r="GD482" s="43"/>
      <c r="GE482" s="43"/>
      <c r="GF482" s="43"/>
      <c r="GG482" s="43"/>
    </row>
    <row r="483" spans="1:189">
      <c r="A483" s="175"/>
      <c r="B483" s="175"/>
      <c r="C483" s="44"/>
      <c r="D483" s="45"/>
      <c r="E483" s="41"/>
      <c r="F483" s="41"/>
      <c r="G483" s="41"/>
      <c r="H483" s="41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3"/>
      <c r="DU483" s="43"/>
      <c r="DV483" s="43"/>
      <c r="DW483" s="43"/>
      <c r="DX483" s="43"/>
      <c r="DY483" s="43"/>
      <c r="DZ483" s="43"/>
      <c r="EA483" s="43"/>
      <c r="EB483" s="43"/>
      <c r="EC483" s="43"/>
      <c r="ED483" s="43"/>
      <c r="EE483" s="43"/>
      <c r="EF483" s="43"/>
      <c r="EG483" s="43"/>
      <c r="EH483" s="43"/>
      <c r="EI483" s="43"/>
      <c r="EJ483" s="43"/>
      <c r="EK483" s="43"/>
      <c r="EL483" s="43"/>
      <c r="EM483" s="43"/>
      <c r="EN483" s="43"/>
      <c r="EO483" s="43"/>
      <c r="EP483" s="43"/>
      <c r="EQ483" s="43"/>
      <c r="ER483" s="43"/>
      <c r="ES483" s="43"/>
      <c r="ET483" s="43"/>
      <c r="EU483" s="43"/>
      <c r="EV483" s="43"/>
      <c r="EW483" s="43"/>
      <c r="EX483" s="43"/>
      <c r="EY483" s="43"/>
      <c r="EZ483" s="43"/>
      <c r="FA483" s="43"/>
      <c r="FB483" s="43"/>
      <c r="FC483" s="43"/>
      <c r="FD483" s="43"/>
      <c r="FE483" s="43"/>
      <c r="FF483" s="43"/>
      <c r="FG483" s="43"/>
      <c r="FH483" s="43"/>
      <c r="FI483" s="43"/>
      <c r="FJ483" s="43"/>
      <c r="FK483" s="43"/>
      <c r="FL483" s="43"/>
      <c r="FM483" s="43"/>
      <c r="FN483" s="43"/>
      <c r="FO483" s="43"/>
      <c r="FP483" s="43"/>
      <c r="FQ483" s="43"/>
      <c r="FR483" s="43"/>
      <c r="FS483" s="43"/>
      <c r="FT483" s="43"/>
      <c r="FU483" s="43"/>
      <c r="FV483" s="43"/>
      <c r="FW483" s="43"/>
      <c r="FX483" s="43"/>
      <c r="FY483" s="43"/>
      <c r="FZ483" s="43"/>
      <c r="GA483" s="43"/>
      <c r="GB483" s="43"/>
      <c r="GC483" s="43"/>
      <c r="GD483" s="43"/>
      <c r="GE483" s="43"/>
      <c r="GF483" s="43"/>
      <c r="GG483" s="43"/>
    </row>
    <row r="484" spans="1:189">
      <c r="A484" s="175"/>
      <c r="B484" s="175"/>
      <c r="C484" s="44"/>
      <c r="D484" s="45"/>
      <c r="E484" s="41"/>
      <c r="F484" s="41"/>
      <c r="G484" s="41"/>
      <c r="H484" s="41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  <c r="EM484" s="43"/>
      <c r="EN484" s="43"/>
      <c r="EO484" s="43"/>
      <c r="EP484" s="43"/>
      <c r="EQ484" s="43"/>
      <c r="ER484" s="43"/>
      <c r="ES484" s="43"/>
      <c r="ET484" s="43"/>
      <c r="EU484" s="43"/>
      <c r="EV484" s="43"/>
      <c r="EW484" s="43"/>
      <c r="EX484" s="43"/>
      <c r="EY484" s="43"/>
      <c r="EZ484" s="43"/>
      <c r="FA484" s="43"/>
      <c r="FB484" s="43"/>
      <c r="FC484" s="43"/>
      <c r="FD484" s="43"/>
      <c r="FE484" s="43"/>
      <c r="FF484" s="43"/>
      <c r="FG484" s="43"/>
      <c r="FH484" s="43"/>
      <c r="FI484" s="43"/>
      <c r="FJ484" s="43"/>
      <c r="FK484" s="43"/>
      <c r="FL484" s="43"/>
      <c r="FM484" s="43"/>
      <c r="FN484" s="43"/>
      <c r="FO484" s="43"/>
      <c r="FP484" s="43"/>
      <c r="FQ484" s="43"/>
      <c r="FR484" s="43"/>
      <c r="FS484" s="43"/>
      <c r="FT484" s="43"/>
      <c r="FU484" s="43"/>
      <c r="FV484" s="43"/>
      <c r="FW484" s="43"/>
      <c r="FX484" s="43"/>
      <c r="FY484" s="43"/>
      <c r="FZ484" s="43"/>
      <c r="GA484" s="43"/>
      <c r="GB484" s="43"/>
      <c r="GC484" s="43"/>
      <c r="GD484" s="43"/>
      <c r="GE484" s="43"/>
      <c r="GF484" s="43"/>
      <c r="GG484" s="43"/>
    </row>
    <row r="485" spans="1:189">
      <c r="A485" s="175"/>
      <c r="B485" s="175"/>
      <c r="C485" s="44"/>
      <c r="D485" s="45"/>
      <c r="E485" s="41"/>
      <c r="F485" s="41"/>
      <c r="G485" s="41"/>
      <c r="H485" s="41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3"/>
      <c r="DU485" s="43"/>
      <c r="DV485" s="43"/>
      <c r="DW485" s="43"/>
      <c r="DX485" s="43"/>
      <c r="DY485" s="43"/>
      <c r="DZ485" s="43"/>
      <c r="EA485" s="43"/>
      <c r="EB485" s="43"/>
      <c r="EC485" s="43"/>
      <c r="ED485" s="43"/>
      <c r="EE485" s="43"/>
      <c r="EF485" s="43"/>
      <c r="EG485" s="43"/>
      <c r="EH485" s="43"/>
      <c r="EI485" s="43"/>
      <c r="EJ485" s="43"/>
      <c r="EK485" s="43"/>
      <c r="EL485" s="43"/>
      <c r="EM485" s="43"/>
      <c r="EN485" s="43"/>
      <c r="EO485" s="43"/>
      <c r="EP485" s="43"/>
      <c r="EQ485" s="43"/>
      <c r="ER485" s="43"/>
      <c r="ES485" s="43"/>
      <c r="ET485" s="43"/>
      <c r="EU485" s="43"/>
      <c r="EV485" s="43"/>
      <c r="EW485" s="43"/>
      <c r="EX485" s="43"/>
      <c r="EY485" s="43"/>
      <c r="EZ485" s="43"/>
      <c r="FA485" s="43"/>
      <c r="FB485" s="43"/>
      <c r="FC485" s="43"/>
      <c r="FD485" s="43"/>
      <c r="FE485" s="43"/>
      <c r="FF485" s="43"/>
      <c r="FG485" s="43"/>
      <c r="FH485" s="43"/>
      <c r="FI485" s="43"/>
      <c r="FJ485" s="43"/>
      <c r="FK485" s="43"/>
      <c r="FL485" s="43"/>
      <c r="FM485" s="43"/>
      <c r="FN485" s="43"/>
      <c r="FO485" s="43"/>
      <c r="FP485" s="43"/>
      <c r="FQ485" s="43"/>
      <c r="FR485" s="43"/>
      <c r="FS485" s="43"/>
      <c r="FT485" s="43"/>
      <c r="FU485" s="43"/>
      <c r="FV485" s="43"/>
      <c r="FW485" s="43"/>
      <c r="FX485" s="43"/>
      <c r="FY485" s="43"/>
      <c r="FZ485" s="43"/>
      <c r="GA485" s="43"/>
      <c r="GB485" s="43"/>
      <c r="GC485" s="43"/>
      <c r="GD485" s="43"/>
      <c r="GE485" s="43"/>
      <c r="GF485" s="43"/>
      <c r="GG485" s="43"/>
    </row>
    <row r="486" spans="1:189">
      <c r="A486" s="175"/>
      <c r="B486" s="175"/>
      <c r="C486" s="44"/>
      <c r="D486" s="45"/>
      <c r="E486" s="41"/>
      <c r="F486" s="41"/>
      <c r="G486" s="41"/>
      <c r="H486" s="41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  <c r="EM486" s="43"/>
      <c r="EN486" s="43"/>
      <c r="EO486" s="43"/>
      <c r="EP486" s="43"/>
      <c r="EQ486" s="43"/>
      <c r="ER486" s="43"/>
      <c r="ES486" s="43"/>
      <c r="ET486" s="43"/>
      <c r="EU486" s="43"/>
      <c r="EV486" s="43"/>
      <c r="EW486" s="43"/>
      <c r="EX486" s="43"/>
      <c r="EY486" s="43"/>
      <c r="EZ486" s="43"/>
      <c r="FA486" s="43"/>
      <c r="FB486" s="43"/>
      <c r="FC486" s="43"/>
      <c r="FD486" s="43"/>
      <c r="FE486" s="43"/>
      <c r="FF486" s="43"/>
      <c r="FG486" s="43"/>
      <c r="FH486" s="43"/>
      <c r="FI486" s="43"/>
      <c r="FJ486" s="43"/>
      <c r="FK486" s="43"/>
      <c r="FL486" s="43"/>
      <c r="FM486" s="43"/>
      <c r="FN486" s="43"/>
      <c r="FO486" s="43"/>
      <c r="FP486" s="43"/>
      <c r="FQ486" s="43"/>
      <c r="FR486" s="43"/>
      <c r="FS486" s="43"/>
      <c r="FT486" s="43"/>
      <c r="FU486" s="43"/>
      <c r="FV486" s="43"/>
      <c r="FW486" s="43"/>
      <c r="FX486" s="43"/>
      <c r="FY486" s="43"/>
      <c r="FZ486" s="43"/>
      <c r="GA486" s="43"/>
      <c r="GB486" s="43"/>
      <c r="GC486" s="43"/>
      <c r="GD486" s="43"/>
      <c r="GE486" s="43"/>
      <c r="GF486" s="43"/>
      <c r="GG486" s="43"/>
    </row>
    <row r="487" spans="1:189">
      <c r="A487" s="175"/>
      <c r="B487" s="175"/>
      <c r="C487" s="44"/>
      <c r="D487" s="45"/>
      <c r="E487" s="41"/>
      <c r="F487" s="41"/>
      <c r="G487" s="41"/>
      <c r="H487" s="41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3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3"/>
      <c r="DU487" s="43"/>
      <c r="DV487" s="43"/>
      <c r="DW487" s="43"/>
      <c r="DX487" s="43"/>
      <c r="DY487" s="43"/>
      <c r="DZ487" s="43"/>
      <c r="EA487" s="43"/>
      <c r="EB487" s="43"/>
      <c r="EC487" s="43"/>
      <c r="ED487" s="43"/>
      <c r="EE487" s="43"/>
      <c r="EF487" s="43"/>
      <c r="EG487" s="43"/>
      <c r="EH487" s="43"/>
      <c r="EI487" s="43"/>
      <c r="EJ487" s="43"/>
      <c r="EK487" s="43"/>
      <c r="EL487" s="43"/>
      <c r="EM487" s="43"/>
      <c r="EN487" s="43"/>
      <c r="EO487" s="43"/>
      <c r="EP487" s="43"/>
      <c r="EQ487" s="43"/>
      <c r="ER487" s="43"/>
      <c r="ES487" s="43"/>
      <c r="ET487" s="43"/>
      <c r="EU487" s="43"/>
      <c r="EV487" s="43"/>
      <c r="EW487" s="43"/>
      <c r="EX487" s="43"/>
      <c r="EY487" s="43"/>
      <c r="EZ487" s="43"/>
      <c r="FA487" s="43"/>
      <c r="FB487" s="43"/>
      <c r="FC487" s="43"/>
      <c r="FD487" s="43"/>
      <c r="FE487" s="43"/>
      <c r="FF487" s="43"/>
      <c r="FG487" s="43"/>
      <c r="FH487" s="43"/>
      <c r="FI487" s="43"/>
      <c r="FJ487" s="43"/>
      <c r="FK487" s="43"/>
      <c r="FL487" s="43"/>
      <c r="FM487" s="43"/>
      <c r="FN487" s="43"/>
      <c r="FO487" s="43"/>
      <c r="FP487" s="43"/>
      <c r="FQ487" s="43"/>
      <c r="FR487" s="43"/>
      <c r="FS487" s="43"/>
      <c r="FT487" s="43"/>
      <c r="FU487" s="43"/>
      <c r="FV487" s="43"/>
      <c r="FW487" s="43"/>
      <c r="FX487" s="43"/>
      <c r="FY487" s="43"/>
      <c r="FZ487" s="43"/>
      <c r="GA487" s="43"/>
      <c r="GB487" s="43"/>
      <c r="GC487" s="43"/>
      <c r="GD487" s="43"/>
      <c r="GE487" s="43"/>
      <c r="GF487" s="43"/>
      <c r="GG487" s="43"/>
    </row>
    <row r="488" spans="1:189">
      <c r="A488" s="175"/>
      <c r="B488" s="175"/>
      <c r="C488" s="44"/>
      <c r="D488" s="45"/>
      <c r="E488" s="41"/>
      <c r="F488" s="41"/>
      <c r="G488" s="41"/>
      <c r="H488" s="41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3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  <c r="DT488" s="43"/>
      <c r="DU488" s="43"/>
      <c r="DV488" s="43"/>
      <c r="DW488" s="43"/>
      <c r="DX488" s="43"/>
      <c r="DY488" s="43"/>
      <c r="DZ488" s="43"/>
      <c r="EA488" s="43"/>
      <c r="EB488" s="43"/>
      <c r="EC488" s="43"/>
      <c r="ED488" s="43"/>
      <c r="EE488" s="43"/>
      <c r="EF488" s="43"/>
      <c r="EG488" s="43"/>
      <c r="EH488" s="43"/>
      <c r="EI488" s="43"/>
      <c r="EJ488" s="43"/>
      <c r="EK488" s="43"/>
      <c r="EL488" s="43"/>
      <c r="EM488" s="43"/>
      <c r="EN488" s="43"/>
      <c r="EO488" s="43"/>
      <c r="EP488" s="43"/>
      <c r="EQ488" s="43"/>
      <c r="ER488" s="43"/>
      <c r="ES488" s="43"/>
      <c r="ET488" s="43"/>
      <c r="EU488" s="43"/>
      <c r="EV488" s="43"/>
      <c r="EW488" s="43"/>
      <c r="EX488" s="43"/>
      <c r="EY488" s="43"/>
      <c r="EZ488" s="43"/>
      <c r="FA488" s="43"/>
      <c r="FB488" s="43"/>
      <c r="FC488" s="43"/>
      <c r="FD488" s="43"/>
      <c r="FE488" s="43"/>
      <c r="FF488" s="43"/>
      <c r="FG488" s="43"/>
      <c r="FH488" s="43"/>
      <c r="FI488" s="43"/>
      <c r="FJ488" s="43"/>
      <c r="FK488" s="43"/>
      <c r="FL488" s="43"/>
      <c r="FM488" s="43"/>
      <c r="FN488" s="43"/>
      <c r="FO488" s="43"/>
      <c r="FP488" s="43"/>
      <c r="FQ488" s="43"/>
      <c r="FR488" s="43"/>
      <c r="FS488" s="43"/>
      <c r="FT488" s="43"/>
      <c r="FU488" s="43"/>
      <c r="FV488" s="43"/>
      <c r="FW488" s="43"/>
      <c r="FX488" s="43"/>
      <c r="FY488" s="43"/>
      <c r="FZ488" s="43"/>
      <c r="GA488" s="43"/>
      <c r="GB488" s="43"/>
      <c r="GC488" s="43"/>
      <c r="GD488" s="43"/>
      <c r="GE488" s="43"/>
      <c r="GF488" s="43"/>
      <c r="GG488" s="43"/>
    </row>
    <row r="489" spans="1:189">
      <c r="A489" s="175"/>
      <c r="B489" s="175"/>
      <c r="C489" s="44"/>
      <c r="D489" s="45"/>
      <c r="E489" s="41"/>
      <c r="F489" s="41"/>
      <c r="G489" s="41"/>
      <c r="H489" s="41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3"/>
      <c r="DU489" s="43"/>
      <c r="DV489" s="43"/>
      <c r="DW489" s="43"/>
      <c r="DX489" s="43"/>
      <c r="DY489" s="43"/>
      <c r="DZ489" s="43"/>
      <c r="EA489" s="43"/>
      <c r="EB489" s="43"/>
      <c r="EC489" s="43"/>
      <c r="ED489" s="43"/>
      <c r="EE489" s="43"/>
      <c r="EF489" s="43"/>
      <c r="EG489" s="43"/>
      <c r="EH489" s="43"/>
      <c r="EI489" s="43"/>
      <c r="EJ489" s="43"/>
      <c r="EK489" s="43"/>
      <c r="EL489" s="43"/>
      <c r="EM489" s="43"/>
      <c r="EN489" s="43"/>
      <c r="EO489" s="43"/>
      <c r="EP489" s="43"/>
      <c r="EQ489" s="43"/>
      <c r="ER489" s="43"/>
      <c r="ES489" s="43"/>
      <c r="ET489" s="43"/>
      <c r="EU489" s="43"/>
      <c r="EV489" s="43"/>
      <c r="EW489" s="43"/>
      <c r="EX489" s="43"/>
      <c r="EY489" s="43"/>
      <c r="EZ489" s="43"/>
      <c r="FA489" s="43"/>
      <c r="FB489" s="43"/>
      <c r="FC489" s="43"/>
      <c r="FD489" s="43"/>
      <c r="FE489" s="43"/>
      <c r="FF489" s="43"/>
      <c r="FG489" s="43"/>
      <c r="FH489" s="43"/>
      <c r="FI489" s="43"/>
      <c r="FJ489" s="43"/>
      <c r="FK489" s="43"/>
      <c r="FL489" s="43"/>
      <c r="FM489" s="43"/>
      <c r="FN489" s="43"/>
      <c r="FO489" s="43"/>
      <c r="FP489" s="43"/>
      <c r="FQ489" s="43"/>
      <c r="FR489" s="43"/>
      <c r="FS489" s="43"/>
      <c r="FT489" s="43"/>
      <c r="FU489" s="43"/>
      <c r="FV489" s="43"/>
      <c r="FW489" s="43"/>
      <c r="FX489" s="43"/>
      <c r="FY489" s="43"/>
      <c r="FZ489" s="43"/>
      <c r="GA489" s="43"/>
      <c r="GB489" s="43"/>
      <c r="GC489" s="43"/>
      <c r="GD489" s="43"/>
      <c r="GE489" s="43"/>
      <c r="GF489" s="43"/>
      <c r="GG489" s="43"/>
    </row>
    <row r="490" spans="1:189">
      <c r="A490" s="175"/>
      <c r="B490" s="175"/>
      <c r="C490" s="44"/>
      <c r="D490" s="45"/>
      <c r="E490" s="41"/>
      <c r="F490" s="41"/>
      <c r="G490" s="41"/>
      <c r="H490" s="41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  <c r="EB490" s="43"/>
      <c r="EC490" s="43"/>
      <c r="ED490" s="43"/>
      <c r="EE490" s="43"/>
      <c r="EF490" s="43"/>
      <c r="EG490" s="43"/>
      <c r="EH490" s="43"/>
      <c r="EI490" s="43"/>
      <c r="EJ490" s="43"/>
      <c r="EK490" s="43"/>
      <c r="EL490" s="43"/>
      <c r="EM490" s="43"/>
      <c r="EN490" s="43"/>
      <c r="EO490" s="43"/>
      <c r="EP490" s="43"/>
      <c r="EQ490" s="43"/>
      <c r="ER490" s="43"/>
      <c r="ES490" s="43"/>
      <c r="ET490" s="43"/>
      <c r="EU490" s="43"/>
      <c r="EV490" s="43"/>
      <c r="EW490" s="43"/>
      <c r="EX490" s="43"/>
      <c r="EY490" s="43"/>
      <c r="EZ490" s="43"/>
      <c r="FA490" s="43"/>
      <c r="FB490" s="43"/>
      <c r="FC490" s="43"/>
      <c r="FD490" s="43"/>
      <c r="FE490" s="43"/>
      <c r="FF490" s="43"/>
      <c r="FG490" s="43"/>
      <c r="FH490" s="43"/>
      <c r="FI490" s="43"/>
      <c r="FJ490" s="43"/>
      <c r="FK490" s="43"/>
      <c r="FL490" s="43"/>
      <c r="FM490" s="43"/>
      <c r="FN490" s="43"/>
      <c r="FO490" s="43"/>
      <c r="FP490" s="43"/>
      <c r="FQ490" s="43"/>
      <c r="FR490" s="43"/>
      <c r="FS490" s="43"/>
      <c r="FT490" s="43"/>
      <c r="FU490" s="43"/>
      <c r="FV490" s="43"/>
      <c r="FW490" s="43"/>
      <c r="FX490" s="43"/>
      <c r="FY490" s="43"/>
      <c r="FZ490" s="43"/>
      <c r="GA490" s="43"/>
      <c r="GB490" s="43"/>
      <c r="GC490" s="43"/>
      <c r="GD490" s="43"/>
      <c r="GE490" s="43"/>
      <c r="GF490" s="43"/>
      <c r="GG490" s="43"/>
    </row>
    <row r="491" spans="1:189">
      <c r="A491" s="175"/>
      <c r="B491" s="175"/>
      <c r="C491" s="44"/>
      <c r="D491" s="45"/>
      <c r="E491" s="41"/>
      <c r="F491" s="41"/>
      <c r="G491" s="41"/>
      <c r="H491" s="41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  <c r="EM491" s="43"/>
      <c r="EN491" s="43"/>
      <c r="EO491" s="43"/>
      <c r="EP491" s="43"/>
      <c r="EQ491" s="43"/>
      <c r="ER491" s="43"/>
      <c r="ES491" s="43"/>
      <c r="ET491" s="43"/>
      <c r="EU491" s="43"/>
      <c r="EV491" s="43"/>
      <c r="EW491" s="43"/>
      <c r="EX491" s="43"/>
      <c r="EY491" s="43"/>
      <c r="EZ491" s="43"/>
      <c r="FA491" s="43"/>
      <c r="FB491" s="43"/>
      <c r="FC491" s="43"/>
      <c r="FD491" s="43"/>
      <c r="FE491" s="43"/>
      <c r="FF491" s="43"/>
      <c r="FG491" s="43"/>
      <c r="FH491" s="43"/>
      <c r="FI491" s="43"/>
      <c r="FJ491" s="43"/>
      <c r="FK491" s="43"/>
      <c r="FL491" s="43"/>
      <c r="FM491" s="43"/>
      <c r="FN491" s="43"/>
      <c r="FO491" s="43"/>
      <c r="FP491" s="43"/>
      <c r="FQ491" s="43"/>
      <c r="FR491" s="43"/>
      <c r="FS491" s="43"/>
      <c r="FT491" s="43"/>
      <c r="FU491" s="43"/>
      <c r="FV491" s="43"/>
      <c r="FW491" s="43"/>
      <c r="FX491" s="43"/>
      <c r="FY491" s="43"/>
      <c r="FZ491" s="43"/>
      <c r="GA491" s="43"/>
      <c r="GB491" s="43"/>
      <c r="GC491" s="43"/>
      <c r="GD491" s="43"/>
      <c r="GE491" s="43"/>
      <c r="GF491" s="43"/>
      <c r="GG491" s="43"/>
    </row>
    <row r="492" spans="1:189">
      <c r="A492" s="175"/>
      <c r="B492" s="175"/>
      <c r="C492" s="44"/>
      <c r="D492" s="45"/>
      <c r="E492" s="41"/>
      <c r="F492" s="41"/>
      <c r="G492" s="41"/>
      <c r="H492" s="41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  <c r="EM492" s="43"/>
      <c r="EN492" s="43"/>
      <c r="EO492" s="43"/>
      <c r="EP492" s="43"/>
      <c r="EQ492" s="43"/>
      <c r="ER492" s="43"/>
      <c r="ES492" s="43"/>
      <c r="ET492" s="43"/>
      <c r="EU492" s="43"/>
      <c r="EV492" s="43"/>
      <c r="EW492" s="43"/>
      <c r="EX492" s="43"/>
      <c r="EY492" s="43"/>
      <c r="EZ492" s="43"/>
      <c r="FA492" s="43"/>
      <c r="FB492" s="43"/>
      <c r="FC492" s="43"/>
      <c r="FD492" s="43"/>
      <c r="FE492" s="43"/>
      <c r="FF492" s="43"/>
      <c r="FG492" s="43"/>
      <c r="FH492" s="43"/>
      <c r="FI492" s="43"/>
      <c r="FJ492" s="43"/>
      <c r="FK492" s="43"/>
      <c r="FL492" s="43"/>
      <c r="FM492" s="43"/>
      <c r="FN492" s="43"/>
      <c r="FO492" s="43"/>
      <c r="FP492" s="43"/>
      <c r="FQ492" s="43"/>
      <c r="FR492" s="43"/>
      <c r="FS492" s="43"/>
      <c r="FT492" s="43"/>
      <c r="FU492" s="43"/>
      <c r="FV492" s="43"/>
      <c r="FW492" s="43"/>
      <c r="FX492" s="43"/>
      <c r="FY492" s="43"/>
      <c r="FZ492" s="43"/>
      <c r="GA492" s="43"/>
      <c r="GB492" s="43"/>
      <c r="GC492" s="43"/>
      <c r="GD492" s="43"/>
      <c r="GE492" s="43"/>
      <c r="GF492" s="43"/>
      <c r="GG492" s="43"/>
    </row>
    <row r="493" spans="1:189">
      <c r="A493" s="175"/>
      <c r="B493" s="175"/>
      <c r="C493" s="44"/>
      <c r="D493" s="45"/>
      <c r="E493" s="41"/>
      <c r="F493" s="41"/>
      <c r="G493" s="41"/>
      <c r="H493" s="41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  <c r="ES493" s="43"/>
      <c r="ET493" s="43"/>
      <c r="EU493" s="43"/>
      <c r="EV493" s="43"/>
      <c r="EW493" s="43"/>
      <c r="EX493" s="43"/>
      <c r="EY493" s="43"/>
      <c r="EZ493" s="43"/>
      <c r="FA493" s="43"/>
      <c r="FB493" s="43"/>
      <c r="FC493" s="43"/>
      <c r="FD493" s="43"/>
      <c r="FE493" s="43"/>
      <c r="FF493" s="43"/>
      <c r="FG493" s="43"/>
      <c r="FH493" s="43"/>
      <c r="FI493" s="43"/>
      <c r="FJ493" s="43"/>
      <c r="FK493" s="43"/>
      <c r="FL493" s="43"/>
      <c r="FM493" s="43"/>
      <c r="FN493" s="43"/>
      <c r="FO493" s="43"/>
      <c r="FP493" s="43"/>
      <c r="FQ493" s="43"/>
      <c r="FR493" s="43"/>
      <c r="FS493" s="43"/>
      <c r="FT493" s="43"/>
      <c r="FU493" s="43"/>
      <c r="FV493" s="43"/>
      <c r="FW493" s="43"/>
      <c r="FX493" s="43"/>
      <c r="FY493" s="43"/>
      <c r="FZ493" s="43"/>
      <c r="GA493" s="43"/>
      <c r="GB493" s="43"/>
      <c r="GC493" s="43"/>
      <c r="GD493" s="43"/>
      <c r="GE493" s="43"/>
      <c r="GF493" s="43"/>
      <c r="GG493" s="43"/>
    </row>
    <row r="494" spans="1:189">
      <c r="A494" s="175"/>
      <c r="B494" s="175"/>
      <c r="C494" s="44"/>
      <c r="D494" s="45"/>
      <c r="E494" s="41"/>
      <c r="F494" s="41"/>
      <c r="G494" s="41"/>
      <c r="H494" s="41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  <c r="EM494" s="43"/>
      <c r="EN494" s="43"/>
      <c r="EO494" s="43"/>
      <c r="EP494" s="43"/>
      <c r="EQ494" s="43"/>
      <c r="ER494" s="43"/>
      <c r="ES494" s="43"/>
      <c r="ET494" s="43"/>
      <c r="EU494" s="43"/>
      <c r="EV494" s="43"/>
      <c r="EW494" s="43"/>
      <c r="EX494" s="43"/>
      <c r="EY494" s="43"/>
      <c r="EZ494" s="43"/>
      <c r="FA494" s="43"/>
      <c r="FB494" s="43"/>
      <c r="FC494" s="43"/>
      <c r="FD494" s="43"/>
      <c r="FE494" s="43"/>
      <c r="FF494" s="43"/>
      <c r="FG494" s="43"/>
      <c r="FH494" s="43"/>
      <c r="FI494" s="43"/>
      <c r="FJ494" s="43"/>
      <c r="FK494" s="43"/>
      <c r="FL494" s="43"/>
      <c r="FM494" s="43"/>
      <c r="FN494" s="43"/>
      <c r="FO494" s="43"/>
      <c r="FP494" s="43"/>
      <c r="FQ494" s="43"/>
      <c r="FR494" s="43"/>
      <c r="FS494" s="43"/>
      <c r="FT494" s="43"/>
      <c r="FU494" s="43"/>
      <c r="FV494" s="43"/>
      <c r="FW494" s="43"/>
      <c r="FX494" s="43"/>
      <c r="FY494" s="43"/>
      <c r="FZ494" s="43"/>
      <c r="GA494" s="43"/>
      <c r="GB494" s="43"/>
      <c r="GC494" s="43"/>
      <c r="GD494" s="43"/>
      <c r="GE494" s="43"/>
      <c r="GF494" s="43"/>
      <c r="GG494" s="43"/>
    </row>
    <row r="495" spans="1:189">
      <c r="A495" s="175"/>
      <c r="B495" s="175"/>
      <c r="C495" s="44"/>
      <c r="D495" s="45"/>
      <c r="E495" s="41"/>
      <c r="F495" s="41"/>
      <c r="G495" s="41"/>
      <c r="H495" s="41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  <c r="EM495" s="43"/>
      <c r="EN495" s="43"/>
      <c r="EO495" s="43"/>
      <c r="EP495" s="43"/>
      <c r="EQ495" s="43"/>
      <c r="ER495" s="43"/>
      <c r="ES495" s="43"/>
      <c r="ET495" s="43"/>
      <c r="EU495" s="43"/>
      <c r="EV495" s="43"/>
      <c r="EW495" s="43"/>
      <c r="EX495" s="43"/>
      <c r="EY495" s="43"/>
      <c r="EZ495" s="43"/>
      <c r="FA495" s="43"/>
      <c r="FB495" s="43"/>
      <c r="FC495" s="43"/>
      <c r="FD495" s="43"/>
      <c r="FE495" s="43"/>
      <c r="FF495" s="43"/>
      <c r="FG495" s="43"/>
      <c r="FH495" s="43"/>
      <c r="FI495" s="43"/>
      <c r="FJ495" s="43"/>
      <c r="FK495" s="43"/>
      <c r="FL495" s="43"/>
      <c r="FM495" s="43"/>
      <c r="FN495" s="43"/>
      <c r="FO495" s="43"/>
      <c r="FP495" s="43"/>
      <c r="FQ495" s="43"/>
      <c r="FR495" s="43"/>
      <c r="FS495" s="43"/>
      <c r="FT495" s="43"/>
      <c r="FU495" s="43"/>
      <c r="FV495" s="43"/>
      <c r="FW495" s="43"/>
      <c r="FX495" s="43"/>
      <c r="FY495" s="43"/>
      <c r="FZ495" s="43"/>
      <c r="GA495" s="43"/>
      <c r="GB495" s="43"/>
      <c r="GC495" s="43"/>
      <c r="GD495" s="43"/>
      <c r="GE495" s="43"/>
      <c r="GF495" s="43"/>
      <c r="GG495" s="43"/>
    </row>
    <row r="496" spans="1:189">
      <c r="A496" s="175"/>
      <c r="B496" s="175"/>
      <c r="C496" s="44"/>
      <c r="D496" s="45"/>
      <c r="E496" s="41"/>
      <c r="F496" s="41"/>
      <c r="G496" s="41"/>
      <c r="H496" s="41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  <c r="EM496" s="43"/>
      <c r="EN496" s="43"/>
      <c r="EO496" s="43"/>
      <c r="EP496" s="43"/>
      <c r="EQ496" s="43"/>
      <c r="ER496" s="43"/>
      <c r="ES496" s="43"/>
      <c r="ET496" s="43"/>
      <c r="EU496" s="43"/>
      <c r="EV496" s="43"/>
      <c r="EW496" s="43"/>
      <c r="EX496" s="43"/>
      <c r="EY496" s="43"/>
      <c r="EZ496" s="43"/>
      <c r="FA496" s="43"/>
      <c r="FB496" s="43"/>
      <c r="FC496" s="43"/>
      <c r="FD496" s="43"/>
      <c r="FE496" s="43"/>
      <c r="FF496" s="43"/>
      <c r="FG496" s="43"/>
      <c r="FH496" s="43"/>
      <c r="FI496" s="43"/>
      <c r="FJ496" s="43"/>
      <c r="FK496" s="43"/>
      <c r="FL496" s="43"/>
      <c r="FM496" s="43"/>
      <c r="FN496" s="43"/>
      <c r="FO496" s="43"/>
      <c r="FP496" s="43"/>
      <c r="FQ496" s="43"/>
      <c r="FR496" s="43"/>
      <c r="FS496" s="43"/>
      <c r="FT496" s="43"/>
      <c r="FU496" s="43"/>
      <c r="FV496" s="43"/>
      <c r="FW496" s="43"/>
      <c r="FX496" s="43"/>
      <c r="FY496" s="43"/>
      <c r="FZ496" s="43"/>
      <c r="GA496" s="43"/>
      <c r="GB496" s="43"/>
      <c r="GC496" s="43"/>
      <c r="GD496" s="43"/>
      <c r="GE496" s="43"/>
      <c r="GF496" s="43"/>
      <c r="GG496" s="43"/>
    </row>
    <row r="497" spans="1:189">
      <c r="A497" s="175"/>
      <c r="B497" s="175"/>
      <c r="C497" s="44"/>
      <c r="D497" s="45"/>
      <c r="E497" s="41"/>
      <c r="F497" s="41"/>
      <c r="G497" s="41"/>
      <c r="H497" s="41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  <c r="EM497" s="43"/>
      <c r="EN497" s="43"/>
      <c r="EO497" s="43"/>
      <c r="EP497" s="43"/>
      <c r="EQ497" s="43"/>
      <c r="ER497" s="43"/>
      <c r="ES497" s="43"/>
      <c r="ET497" s="43"/>
      <c r="EU497" s="43"/>
      <c r="EV497" s="43"/>
      <c r="EW497" s="43"/>
      <c r="EX497" s="43"/>
      <c r="EY497" s="43"/>
      <c r="EZ497" s="43"/>
      <c r="FA497" s="43"/>
      <c r="FB497" s="43"/>
      <c r="FC497" s="43"/>
      <c r="FD497" s="43"/>
      <c r="FE497" s="43"/>
      <c r="FF497" s="43"/>
      <c r="FG497" s="43"/>
      <c r="FH497" s="43"/>
      <c r="FI497" s="43"/>
      <c r="FJ497" s="43"/>
      <c r="FK497" s="43"/>
      <c r="FL497" s="43"/>
      <c r="FM497" s="43"/>
      <c r="FN497" s="43"/>
      <c r="FO497" s="43"/>
      <c r="FP497" s="43"/>
      <c r="FQ497" s="43"/>
      <c r="FR497" s="43"/>
      <c r="FS497" s="43"/>
      <c r="FT497" s="43"/>
      <c r="FU497" s="43"/>
      <c r="FV497" s="43"/>
      <c r="FW497" s="43"/>
      <c r="FX497" s="43"/>
      <c r="FY497" s="43"/>
      <c r="FZ497" s="43"/>
      <c r="GA497" s="43"/>
      <c r="GB497" s="43"/>
      <c r="GC497" s="43"/>
      <c r="GD497" s="43"/>
      <c r="GE497" s="43"/>
      <c r="GF497" s="43"/>
      <c r="GG497" s="43"/>
    </row>
    <row r="498" spans="1:189">
      <c r="A498" s="175"/>
      <c r="B498" s="175"/>
      <c r="C498" s="44"/>
      <c r="D498" s="45"/>
      <c r="E498" s="41"/>
      <c r="F498" s="41"/>
      <c r="G498" s="41"/>
      <c r="H498" s="41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  <c r="FA498" s="43"/>
      <c r="FB498" s="43"/>
      <c r="FC498" s="43"/>
      <c r="FD498" s="43"/>
      <c r="FE498" s="43"/>
      <c r="FF498" s="43"/>
      <c r="FG498" s="43"/>
      <c r="FH498" s="43"/>
      <c r="FI498" s="43"/>
      <c r="FJ498" s="43"/>
      <c r="FK498" s="43"/>
      <c r="FL498" s="43"/>
      <c r="FM498" s="43"/>
      <c r="FN498" s="43"/>
      <c r="FO498" s="43"/>
      <c r="FP498" s="43"/>
      <c r="FQ498" s="43"/>
      <c r="FR498" s="43"/>
      <c r="FS498" s="43"/>
      <c r="FT498" s="43"/>
      <c r="FU498" s="43"/>
      <c r="FV498" s="43"/>
      <c r="FW498" s="43"/>
      <c r="FX498" s="43"/>
      <c r="FY498" s="43"/>
      <c r="FZ498" s="43"/>
      <c r="GA498" s="43"/>
      <c r="GB498" s="43"/>
      <c r="GC498" s="43"/>
      <c r="GD498" s="43"/>
      <c r="GE498" s="43"/>
      <c r="GF498" s="43"/>
      <c r="GG498" s="43"/>
    </row>
    <row r="499" spans="1:189">
      <c r="A499" s="175"/>
      <c r="B499" s="175"/>
      <c r="C499" s="44"/>
      <c r="D499" s="45"/>
      <c r="E499" s="41"/>
      <c r="F499" s="41"/>
      <c r="G499" s="41"/>
      <c r="H499" s="41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  <c r="ES499" s="43"/>
      <c r="ET499" s="43"/>
      <c r="EU499" s="43"/>
      <c r="EV499" s="43"/>
      <c r="EW499" s="43"/>
      <c r="EX499" s="43"/>
      <c r="EY499" s="43"/>
      <c r="EZ499" s="43"/>
      <c r="FA499" s="43"/>
      <c r="FB499" s="43"/>
      <c r="FC499" s="43"/>
      <c r="FD499" s="43"/>
      <c r="FE499" s="43"/>
      <c r="FF499" s="43"/>
      <c r="FG499" s="43"/>
      <c r="FH499" s="43"/>
      <c r="FI499" s="43"/>
      <c r="FJ499" s="43"/>
      <c r="FK499" s="43"/>
      <c r="FL499" s="43"/>
      <c r="FM499" s="43"/>
      <c r="FN499" s="43"/>
      <c r="FO499" s="43"/>
      <c r="FP499" s="43"/>
      <c r="FQ499" s="43"/>
      <c r="FR499" s="43"/>
      <c r="FS499" s="43"/>
      <c r="FT499" s="43"/>
      <c r="FU499" s="43"/>
      <c r="FV499" s="43"/>
      <c r="FW499" s="43"/>
      <c r="FX499" s="43"/>
      <c r="FY499" s="43"/>
      <c r="FZ499" s="43"/>
      <c r="GA499" s="43"/>
      <c r="GB499" s="43"/>
      <c r="GC499" s="43"/>
      <c r="GD499" s="43"/>
      <c r="GE499" s="43"/>
      <c r="GF499" s="43"/>
      <c r="GG499" s="43"/>
    </row>
    <row r="500" spans="1:189">
      <c r="A500" s="175"/>
      <c r="B500" s="175"/>
      <c r="C500" s="44"/>
      <c r="D500" s="45"/>
      <c r="E500" s="41"/>
      <c r="F500" s="41"/>
      <c r="G500" s="41"/>
      <c r="H500" s="41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  <c r="EM500" s="43"/>
      <c r="EN500" s="43"/>
      <c r="EO500" s="43"/>
      <c r="EP500" s="43"/>
      <c r="EQ500" s="43"/>
      <c r="ER500" s="43"/>
      <c r="ES500" s="43"/>
      <c r="ET500" s="43"/>
      <c r="EU500" s="43"/>
      <c r="EV500" s="43"/>
      <c r="EW500" s="43"/>
      <c r="EX500" s="43"/>
      <c r="EY500" s="43"/>
      <c r="EZ500" s="43"/>
      <c r="FA500" s="43"/>
      <c r="FB500" s="43"/>
      <c r="FC500" s="43"/>
      <c r="FD500" s="43"/>
      <c r="FE500" s="43"/>
      <c r="FF500" s="43"/>
      <c r="FG500" s="43"/>
      <c r="FH500" s="43"/>
      <c r="FI500" s="43"/>
      <c r="FJ500" s="43"/>
      <c r="FK500" s="43"/>
      <c r="FL500" s="43"/>
      <c r="FM500" s="43"/>
      <c r="FN500" s="43"/>
      <c r="FO500" s="43"/>
      <c r="FP500" s="43"/>
      <c r="FQ500" s="43"/>
      <c r="FR500" s="43"/>
      <c r="FS500" s="43"/>
      <c r="FT500" s="43"/>
      <c r="FU500" s="43"/>
      <c r="FV500" s="43"/>
      <c r="FW500" s="43"/>
      <c r="FX500" s="43"/>
      <c r="FY500" s="43"/>
      <c r="FZ500" s="43"/>
      <c r="GA500" s="43"/>
      <c r="GB500" s="43"/>
      <c r="GC500" s="43"/>
      <c r="GD500" s="43"/>
      <c r="GE500" s="43"/>
      <c r="GF500" s="43"/>
      <c r="GG500" s="43"/>
    </row>
    <row r="501" spans="1:189">
      <c r="A501" s="175"/>
      <c r="B501" s="175"/>
      <c r="C501" s="44"/>
      <c r="D501" s="45"/>
      <c r="E501" s="41"/>
      <c r="F501" s="41"/>
      <c r="G501" s="41"/>
      <c r="H501" s="41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  <c r="EM501" s="43"/>
      <c r="EN501" s="43"/>
      <c r="EO501" s="43"/>
      <c r="EP501" s="43"/>
      <c r="EQ501" s="43"/>
      <c r="ER501" s="43"/>
      <c r="ES501" s="43"/>
      <c r="ET501" s="43"/>
      <c r="EU501" s="43"/>
      <c r="EV501" s="43"/>
      <c r="EW501" s="43"/>
      <c r="EX501" s="43"/>
      <c r="EY501" s="43"/>
      <c r="EZ501" s="43"/>
      <c r="FA501" s="43"/>
      <c r="FB501" s="43"/>
      <c r="FC501" s="43"/>
      <c r="FD501" s="43"/>
      <c r="FE501" s="43"/>
      <c r="FF501" s="43"/>
      <c r="FG501" s="43"/>
      <c r="FH501" s="43"/>
      <c r="FI501" s="43"/>
      <c r="FJ501" s="43"/>
      <c r="FK501" s="43"/>
      <c r="FL501" s="43"/>
      <c r="FM501" s="43"/>
      <c r="FN501" s="43"/>
      <c r="FO501" s="43"/>
      <c r="FP501" s="43"/>
      <c r="FQ501" s="43"/>
      <c r="FR501" s="43"/>
      <c r="FS501" s="43"/>
      <c r="FT501" s="43"/>
      <c r="FU501" s="43"/>
      <c r="FV501" s="43"/>
      <c r="FW501" s="43"/>
      <c r="FX501" s="43"/>
      <c r="FY501" s="43"/>
      <c r="FZ501" s="43"/>
      <c r="GA501" s="43"/>
      <c r="GB501" s="43"/>
      <c r="GC501" s="43"/>
      <c r="GD501" s="43"/>
      <c r="GE501" s="43"/>
      <c r="GF501" s="43"/>
      <c r="GG501" s="43"/>
    </row>
    <row r="502" spans="1:189">
      <c r="A502" s="175"/>
      <c r="B502" s="175"/>
      <c r="C502" s="44"/>
      <c r="D502" s="45"/>
      <c r="E502" s="41"/>
      <c r="F502" s="41"/>
      <c r="G502" s="41"/>
      <c r="H502" s="41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  <c r="EM502" s="43"/>
      <c r="EN502" s="43"/>
      <c r="EO502" s="43"/>
      <c r="EP502" s="43"/>
      <c r="EQ502" s="43"/>
      <c r="ER502" s="43"/>
      <c r="ES502" s="43"/>
      <c r="ET502" s="43"/>
      <c r="EU502" s="43"/>
      <c r="EV502" s="43"/>
      <c r="EW502" s="43"/>
      <c r="EX502" s="43"/>
      <c r="EY502" s="43"/>
      <c r="EZ502" s="43"/>
      <c r="FA502" s="43"/>
      <c r="FB502" s="43"/>
      <c r="FC502" s="43"/>
      <c r="FD502" s="43"/>
      <c r="FE502" s="43"/>
      <c r="FF502" s="43"/>
      <c r="FG502" s="43"/>
      <c r="FH502" s="43"/>
      <c r="FI502" s="43"/>
      <c r="FJ502" s="43"/>
      <c r="FK502" s="43"/>
      <c r="FL502" s="43"/>
      <c r="FM502" s="43"/>
      <c r="FN502" s="43"/>
      <c r="FO502" s="43"/>
      <c r="FP502" s="43"/>
      <c r="FQ502" s="43"/>
      <c r="FR502" s="43"/>
      <c r="FS502" s="43"/>
      <c r="FT502" s="43"/>
      <c r="FU502" s="43"/>
      <c r="FV502" s="43"/>
      <c r="FW502" s="43"/>
      <c r="FX502" s="43"/>
      <c r="FY502" s="43"/>
      <c r="FZ502" s="43"/>
      <c r="GA502" s="43"/>
      <c r="GB502" s="43"/>
      <c r="GC502" s="43"/>
      <c r="GD502" s="43"/>
      <c r="GE502" s="43"/>
      <c r="GF502" s="43"/>
      <c r="GG502" s="43"/>
    </row>
    <row r="503" spans="1:189">
      <c r="A503" s="175"/>
      <c r="B503" s="175"/>
      <c r="C503" s="44"/>
      <c r="D503" s="45"/>
      <c r="E503" s="41"/>
      <c r="F503" s="41"/>
      <c r="G503" s="41"/>
      <c r="H503" s="41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  <c r="EM503" s="43"/>
      <c r="EN503" s="43"/>
      <c r="EO503" s="43"/>
      <c r="EP503" s="43"/>
      <c r="EQ503" s="43"/>
      <c r="ER503" s="43"/>
      <c r="ES503" s="43"/>
      <c r="ET503" s="43"/>
      <c r="EU503" s="43"/>
      <c r="EV503" s="43"/>
      <c r="EW503" s="43"/>
      <c r="EX503" s="43"/>
      <c r="EY503" s="43"/>
      <c r="EZ503" s="43"/>
      <c r="FA503" s="43"/>
      <c r="FB503" s="43"/>
      <c r="FC503" s="43"/>
      <c r="FD503" s="43"/>
      <c r="FE503" s="43"/>
      <c r="FF503" s="43"/>
      <c r="FG503" s="43"/>
      <c r="FH503" s="43"/>
      <c r="FI503" s="43"/>
      <c r="FJ503" s="43"/>
      <c r="FK503" s="43"/>
      <c r="FL503" s="43"/>
      <c r="FM503" s="43"/>
      <c r="FN503" s="43"/>
      <c r="FO503" s="43"/>
      <c r="FP503" s="43"/>
      <c r="FQ503" s="43"/>
      <c r="FR503" s="43"/>
      <c r="FS503" s="43"/>
      <c r="FT503" s="43"/>
      <c r="FU503" s="43"/>
      <c r="FV503" s="43"/>
      <c r="FW503" s="43"/>
      <c r="FX503" s="43"/>
      <c r="FY503" s="43"/>
      <c r="FZ503" s="43"/>
      <c r="GA503" s="43"/>
      <c r="GB503" s="43"/>
      <c r="GC503" s="43"/>
      <c r="GD503" s="43"/>
      <c r="GE503" s="43"/>
      <c r="GF503" s="43"/>
      <c r="GG503" s="43"/>
    </row>
    <row r="504" spans="1:189">
      <c r="A504" s="175"/>
      <c r="B504" s="175"/>
      <c r="C504" s="44"/>
      <c r="D504" s="45"/>
      <c r="E504" s="41"/>
      <c r="F504" s="41"/>
      <c r="G504" s="41"/>
      <c r="H504" s="41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  <c r="EM504" s="43"/>
      <c r="EN504" s="43"/>
      <c r="EO504" s="43"/>
      <c r="EP504" s="43"/>
      <c r="EQ504" s="43"/>
      <c r="ER504" s="43"/>
      <c r="ES504" s="43"/>
      <c r="ET504" s="43"/>
      <c r="EU504" s="43"/>
      <c r="EV504" s="43"/>
      <c r="EW504" s="43"/>
      <c r="EX504" s="43"/>
      <c r="EY504" s="43"/>
      <c r="EZ504" s="43"/>
      <c r="FA504" s="43"/>
      <c r="FB504" s="43"/>
      <c r="FC504" s="43"/>
      <c r="FD504" s="43"/>
      <c r="FE504" s="43"/>
      <c r="FF504" s="43"/>
      <c r="FG504" s="43"/>
      <c r="FH504" s="43"/>
      <c r="FI504" s="43"/>
      <c r="FJ504" s="43"/>
      <c r="FK504" s="43"/>
      <c r="FL504" s="43"/>
      <c r="FM504" s="43"/>
      <c r="FN504" s="43"/>
      <c r="FO504" s="43"/>
      <c r="FP504" s="43"/>
      <c r="FQ504" s="43"/>
      <c r="FR504" s="43"/>
      <c r="FS504" s="43"/>
      <c r="FT504" s="43"/>
      <c r="FU504" s="43"/>
      <c r="FV504" s="43"/>
      <c r="FW504" s="43"/>
      <c r="FX504" s="43"/>
      <c r="FY504" s="43"/>
      <c r="FZ504" s="43"/>
      <c r="GA504" s="43"/>
      <c r="GB504" s="43"/>
      <c r="GC504" s="43"/>
      <c r="GD504" s="43"/>
      <c r="GE504" s="43"/>
      <c r="GF504" s="43"/>
      <c r="GG504" s="43"/>
    </row>
    <row r="505" spans="1:189">
      <c r="A505" s="175"/>
      <c r="B505" s="175"/>
      <c r="C505" s="44"/>
      <c r="D505" s="45"/>
      <c r="E505" s="41"/>
      <c r="F505" s="41"/>
      <c r="G505" s="41"/>
      <c r="H505" s="41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  <c r="EM505" s="43"/>
      <c r="EN505" s="43"/>
      <c r="EO505" s="43"/>
      <c r="EP505" s="43"/>
      <c r="EQ505" s="43"/>
      <c r="ER505" s="43"/>
      <c r="ES505" s="43"/>
      <c r="ET505" s="43"/>
      <c r="EU505" s="43"/>
      <c r="EV505" s="43"/>
      <c r="EW505" s="43"/>
      <c r="EX505" s="43"/>
      <c r="EY505" s="43"/>
      <c r="EZ505" s="43"/>
      <c r="FA505" s="43"/>
      <c r="FB505" s="43"/>
      <c r="FC505" s="43"/>
      <c r="FD505" s="43"/>
      <c r="FE505" s="43"/>
      <c r="FF505" s="43"/>
      <c r="FG505" s="43"/>
      <c r="FH505" s="43"/>
      <c r="FI505" s="43"/>
      <c r="FJ505" s="43"/>
      <c r="FK505" s="43"/>
      <c r="FL505" s="43"/>
      <c r="FM505" s="43"/>
      <c r="FN505" s="43"/>
      <c r="FO505" s="43"/>
      <c r="FP505" s="43"/>
      <c r="FQ505" s="43"/>
      <c r="FR505" s="43"/>
      <c r="FS505" s="43"/>
      <c r="FT505" s="43"/>
      <c r="FU505" s="43"/>
      <c r="FV505" s="43"/>
      <c r="FW505" s="43"/>
      <c r="FX505" s="43"/>
      <c r="FY505" s="43"/>
      <c r="FZ505" s="43"/>
      <c r="GA505" s="43"/>
      <c r="GB505" s="43"/>
      <c r="GC505" s="43"/>
      <c r="GD505" s="43"/>
      <c r="GE505" s="43"/>
      <c r="GF505" s="43"/>
      <c r="GG505" s="43"/>
    </row>
    <row r="506" spans="1:189">
      <c r="A506" s="175"/>
      <c r="B506" s="175"/>
      <c r="C506" s="44"/>
      <c r="D506" s="45"/>
      <c r="E506" s="41"/>
      <c r="F506" s="41"/>
      <c r="G506" s="41"/>
      <c r="H506" s="41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  <c r="EM506" s="43"/>
      <c r="EN506" s="43"/>
      <c r="EO506" s="43"/>
      <c r="EP506" s="43"/>
      <c r="EQ506" s="43"/>
      <c r="ER506" s="43"/>
      <c r="ES506" s="43"/>
      <c r="ET506" s="43"/>
      <c r="EU506" s="43"/>
      <c r="EV506" s="43"/>
      <c r="EW506" s="43"/>
      <c r="EX506" s="43"/>
      <c r="EY506" s="43"/>
      <c r="EZ506" s="43"/>
      <c r="FA506" s="43"/>
      <c r="FB506" s="43"/>
      <c r="FC506" s="43"/>
      <c r="FD506" s="43"/>
      <c r="FE506" s="43"/>
      <c r="FF506" s="43"/>
      <c r="FG506" s="43"/>
      <c r="FH506" s="43"/>
      <c r="FI506" s="43"/>
      <c r="FJ506" s="43"/>
      <c r="FK506" s="43"/>
      <c r="FL506" s="43"/>
      <c r="FM506" s="43"/>
      <c r="FN506" s="43"/>
      <c r="FO506" s="43"/>
      <c r="FP506" s="43"/>
      <c r="FQ506" s="43"/>
      <c r="FR506" s="43"/>
      <c r="FS506" s="43"/>
      <c r="FT506" s="43"/>
      <c r="FU506" s="43"/>
      <c r="FV506" s="43"/>
      <c r="FW506" s="43"/>
      <c r="FX506" s="43"/>
      <c r="FY506" s="43"/>
      <c r="FZ506" s="43"/>
      <c r="GA506" s="43"/>
      <c r="GB506" s="43"/>
      <c r="GC506" s="43"/>
      <c r="GD506" s="43"/>
      <c r="GE506" s="43"/>
      <c r="GF506" s="43"/>
      <c r="GG506" s="43"/>
    </row>
    <row r="507" spans="1:189">
      <c r="A507" s="175"/>
      <c r="B507" s="175"/>
      <c r="C507" s="44"/>
      <c r="D507" s="45"/>
      <c r="E507" s="41"/>
      <c r="F507" s="41"/>
      <c r="G507" s="41"/>
      <c r="H507" s="41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  <c r="EM507" s="43"/>
      <c r="EN507" s="43"/>
      <c r="EO507" s="43"/>
      <c r="EP507" s="43"/>
      <c r="EQ507" s="43"/>
      <c r="ER507" s="43"/>
      <c r="ES507" s="43"/>
      <c r="ET507" s="43"/>
      <c r="EU507" s="43"/>
      <c r="EV507" s="43"/>
      <c r="EW507" s="43"/>
      <c r="EX507" s="43"/>
      <c r="EY507" s="43"/>
      <c r="EZ507" s="43"/>
      <c r="FA507" s="43"/>
      <c r="FB507" s="43"/>
      <c r="FC507" s="43"/>
      <c r="FD507" s="43"/>
      <c r="FE507" s="43"/>
      <c r="FF507" s="43"/>
      <c r="FG507" s="43"/>
      <c r="FH507" s="43"/>
      <c r="FI507" s="43"/>
      <c r="FJ507" s="43"/>
      <c r="FK507" s="43"/>
      <c r="FL507" s="43"/>
      <c r="FM507" s="43"/>
      <c r="FN507" s="43"/>
      <c r="FO507" s="43"/>
      <c r="FP507" s="43"/>
      <c r="FQ507" s="43"/>
      <c r="FR507" s="43"/>
      <c r="FS507" s="43"/>
      <c r="FT507" s="43"/>
      <c r="FU507" s="43"/>
      <c r="FV507" s="43"/>
      <c r="FW507" s="43"/>
      <c r="FX507" s="43"/>
      <c r="FY507" s="43"/>
      <c r="FZ507" s="43"/>
      <c r="GA507" s="43"/>
      <c r="GB507" s="43"/>
      <c r="GC507" s="43"/>
      <c r="GD507" s="43"/>
      <c r="GE507" s="43"/>
      <c r="GF507" s="43"/>
      <c r="GG507" s="43"/>
    </row>
    <row r="508" spans="1:189">
      <c r="A508" s="175"/>
      <c r="B508" s="175"/>
      <c r="C508" s="44"/>
      <c r="D508" s="45"/>
      <c r="E508" s="41"/>
      <c r="F508" s="41"/>
      <c r="G508" s="41"/>
      <c r="H508" s="41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  <c r="EM508" s="43"/>
      <c r="EN508" s="43"/>
      <c r="EO508" s="43"/>
      <c r="EP508" s="43"/>
      <c r="EQ508" s="43"/>
      <c r="ER508" s="43"/>
      <c r="ES508" s="43"/>
      <c r="ET508" s="43"/>
      <c r="EU508" s="43"/>
      <c r="EV508" s="43"/>
      <c r="EW508" s="43"/>
      <c r="EX508" s="43"/>
      <c r="EY508" s="43"/>
      <c r="EZ508" s="43"/>
      <c r="FA508" s="43"/>
      <c r="FB508" s="43"/>
      <c r="FC508" s="43"/>
      <c r="FD508" s="43"/>
      <c r="FE508" s="43"/>
      <c r="FF508" s="43"/>
      <c r="FG508" s="43"/>
      <c r="FH508" s="43"/>
      <c r="FI508" s="43"/>
      <c r="FJ508" s="43"/>
      <c r="FK508" s="43"/>
      <c r="FL508" s="43"/>
      <c r="FM508" s="43"/>
      <c r="FN508" s="43"/>
      <c r="FO508" s="43"/>
      <c r="FP508" s="43"/>
      <c r="FQ508" s="43"/>
      <c r="FR508" s="43"/>
      <c r="FS508" s="43"/>
      <c r="FT508" s="43"/>
      <c r="FU508" s="43"/>
      <c r="FV508" s="43"/>
      <c r="FW508" s="43"/>
      <c r="FX508" s="43"/>
      <c r="FY508" s="43"/>
      <c r="FZ508" s="43"/>
      <c r="GA508" s="43"/>
      <c r="GB508" s="43"/>
      <c r="GC508" s="43"/>
      <c r="GD508" s="43"/>
      <c r="GE508" s="43"/>
      <c r="GF508" s="43"/>
      <c r="GG508" s="43"/>
    </row>
    <row r="509" spans="1:189">
      <c r="A509" s="175"/>
      <c r="B509" s="175"/>
      <c r="C509" s="44"/>
      <c r="D509" s="45"/>
      <c r="E509" s="41"/>
      <c r="F509" s="41"/>
      <c r="G509" s="41"/>
      <c r="H509" s="41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3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3"/>
      <c r="DU509" s="43"/>
      <c r="DV509" s="43"/>
      <c r="DW509" s="43"/>
      <c r="DX509" s="43"/>
      <c r="DY509" s="43"/>
      <c r="DZ509" s="43"/>
      <c r="EA509" s="43"/>
      <c r="EB509" s="43"/>
      <c r="EC509" s="43"/>
      <c r="ED509" s="43"/>
      <c r="EE509" s="43"/>
      <c r="EF509" s="43"/>
      <c r="EG509" s="43"/>
      <c r="EH509" s="43"/>
      <c r="EI509" s="43"/>
      <c r="EJ509" s="43"/>
      <c r="EK509" s="43"/>
      <c r="EL509" s="43"/>
      <c r="EM509" s="43"/>
      <c r="EN509" s="43"/>
      <c r="EO509" s="43"/>
      <c r="EP509" s="43"/>
      <c r="EQ509" s="43"/>
      <c r="ER509" s="43"/>
      <c r="ES509" s="43"/>
      <c r="ET509" s="43"/>
      <c r="EU509" s="43"/>
      <c r="EV509" s="43"/>
      <c r="EW509" s="43"/>
      <c r="EX509" s="43"/>
      <c r="EY509" s="43"/>
      <c r="EZ509" s="43"/>
      <c r="FA509" s="43"/>
      <c r="FB509" s="43"/>
      <c r="FC509" s="43"/>
      <c r="FD509" s="43"/>
      <c r="FE509" s="43"/>
      <c r="FF509" s="43"/>
      <c r="FG509" s="43"/>
      <c r="FH509" s="43"/>
      <c r="FI509" s="43"/>
      <c r="FJ509" s="43"/>
      <c r="FK509" s="43"/>
      <c r="FL509" s="43"/>
      <c r="FM509" s="43"/>
      <c r="FN509" s="43"/>
      <c r="FO509" s="43"/>
      <c r="FP509" s="43"/>
      <c r="FQ509" s="43"/>
      <c r="FR509" s="43"/>
      <c r="FS509" s="43"/>
      <c r="FT509" s="43"/>
      <c r="FU509" s="43"/>
      <c r="FV509" s="43"/>
      <c r="FW509" s="43"/>
      <c r="FX509" s="43"/>
      <c r="FY509" s="43"/>
      <c r="FZ509" s="43"/>
      <c r="GA509" s="43"/>
      <c r="GB509" s="43"/>
      <c r="GC509" s="43"/>
      <c r="GD509" s="43"/>
      <c r="GE509" s="43"/>
      <c r="GF509" s="43"/>
      <c r="GG509" s="43"/>
    </row>
    <row r="510" spans="1:189">
      <c r="A510" s="175"/>
      <c r="B510" s="175"/>
      <c r="C510" s="44"/>
      <c r="D510" s="45"/>
      <c r="E510" s="41"/>
      <c r="F510" s="41"/>
      <c r="G510" s="41"/>
      <c r="H510" s="41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  <c r="ES510" s="43"/>
      <c r="ET510" s="43"/>
      <c r="EU510" s="43"/>
      <c r="EV510" s="43"/>
      <c r="EW510" s="43"/>
      <c r="EX510" s="43"/>
      <c r="EY510" s="43"/>
      <c r="EZ510" s="43"/>
      <c r="FA510" s="43"/>
      <c r="FB510" s="43"/>
      <c r="FC510" s="43"/>
      <c r="FD510" s="43"/>
      <c r="FE510" s="43"/>
      <c r="FF510" s="43"/>
      <c r="FG510" s="43"/>
      <c r="FH510" s="43"/>
      <c r="FI510" s="43"/>
      <c r="FJ510" s="43"/>
      <c r="FK510" s="43"/>
      <c r="FL510" s="43"/>
      <c r="FM510" s="43"/>
      <c r="FN510" s="43"/>
      <c r="FO510" s="43"/>
      <c r="FP510" s="43"/>
      <c r="FQ510" s="43"/>
      <c r="FR510" s="43"/>
      <c r="FS510" s="43"/>
      <c r="FT510" s="43"/>
      <c r="FU510" s="43"/>
      <c r="FV510" s="43"/>
      <c r="FW510" s="43"/>
      <c r="FX510" s="43"/>
      <c r="FY510" s="43"/>
      <c r="FZ510" s="43"/>
      <c r="GA510" s="43"/>
      <c r="GB510" s="43"/>
      <c r="GC510" s="43"/>
      <c r="GD510" s="43"/>
      <c r="GE510" s="43"/>
      <c r="GF510" s="43"/>
      <c r="GG510" s="43"/>
    </row>
    <row r="511" spans="1:189">
      <c r="A511" s="175"/>
      <c r="B511" s="175"/>
      <c r="C511" s="44"/>
      <c r="D511" s="45"/>
      <c r="E511" s="41"/>
      <c r="F511" s="41"/>
      <c r="G511" s="41"/>
      <c r="H511" s="41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  <c r="EM511" s="43"/>
      <c r="EN511" s="43"/>
      <c r="EO511" s="43"/>
      <c r="EP511" s="43"/>
      <c r="EQ511" s="43"/>
      <c r="ER511" s="43"/>
      <c r="ES511" s="43"/>
      <c r="ET511" s="43"/>
      <c r="EU511" s="43"/>
      <c r="EV511" s="43"/>
      <c r="EW511" s="43"/>
      <c r="EX511" s="43"/>
      <c r="EY511" s="43"/>
      <c r="EZ511" s="43"/>
      <c r="FA511" s="43"/>
      <c r="FB511" s="43"/>
      <c r="FC511" s="43"/>
      <c r="FD511" s="43"/>
      <c r="FE511" s="43"/>
      <c r="FF511" s="43"/>
      <c r="FG511" s="43"/>
      <c r="FH511" s="43"/>
      <c r="FI511" s="43"/>
      <c r="FJ511" s="43"/>
      <c r="FK511" s="43"/>
      <c r="FL511" s="43"/>
      <c r="FM511" s="43"/>
      <c r="FN511" s="43"/>
      <c r="FO511" s="43"/>
      <c r="FP511" s="43"/>
      <c r="FQ511" s="43"/>
      <c r="FR511" s="43"/>
      <c r="FS511" s="43"/>
      <c r="FT511" s="43"/>
      <c r="FU511" s="43"/>
      <c r="FV511" s="43"/>
      <c r="FW511" s="43"/>
      <c r="FX511" s="43"/>
      <c r="FY511" s="43"/>
      <c r="FZ511" s="43"/>
      <c r="GA511" s="43"/>
      <c r="GB511" s="43"/>
      <c r="GC511" s="43"/>
      <c r="GD511" s="43"/>
      <c r="GE511" s="43"/>
      <c r="GF511" s="43"/>
      <c r="GG511" s="43"/>
    </row>
    <row r="512" spans="1:189">
      <c r="A512" s="175"/>
      <c r="B512" s="175"/>
      <c r="C512" s="44"/>
      <c r="D512" s="45"/>
      <c r="E512" s="41"/>
      <c r="F512" s="41"/>
      <c r="G512" s="41"/>
      <c r="H512" s="41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  <c r="EM512" s="43"/>
      <c r="EN512" s="43"/>
      <c r="EO512" s="43"/>
      <c r="EP512" s="43"/>
      <c r="EQ512" s="43"/>
      <c r="ER512" s="43"/>
      <c r="ES512" s="43"/>
      <c r="ET512" s="43"/>
      <c r="EU512" s="43"/>
      <c r="EV512" s="43"/>
      <c r="EW512" s="43"/>
      <c r="EX512" s="43"/>
      <c r="EY512" s="43"/>
      <c r="EZ512" s="43"/>
      <c r="FA512" s="43"/>
      <c r="FB512" s="43"/>
      <c r="FC512" s="43"/>
      <c r="FD512" s="43"/>
      <c r="FE512" s="43"/>
      <c r="FF512" s="43"/>
      <c r="FG512" s="43"/>
      <c r="FH512" s="43"/>
      <c r="FI512" s="43"/>
      <c r="FJ512" s="43"/>
      <c r="FK512" s="43"/>
      <c r="FL512" s="43"/>
      <c r="FM512" s="43"/>
      <c r="FN512" s="43"/>
      <c r="FO512" s="43"/>
      <c r="FP512" s="43"/>
      <c r="FQ512" s="43"/>
      <c r="FR512" s="43"/>
      <c r="FS512" s="43"/>
      <c r="FT512" s="43"/>
      <c r="FU512" s="43"/>
      <c r="FV512" s="43"/>
      <c r="FW512" s="43"/>
      <c r="FX512" s="43"/>
      <c r="FY512" s="43"/>
      <c r="FZ512" s="43"/>
      <c r="GA512" s="43"/>
      <c r="GB512" s="43"/>
      <c r="GC512" s="43"/>
      <c r="GD512" s="43"/>
      <c r="GE512" s="43"/>
      <c r="GF512" s="43"/>
      <c r="GG512" s="43"/>
    </row>
    <row r="513" spans="1:189">
      <c r="A513" s="175"/>
      <c r="B513" s="175"/>
      <c r="C513" s="44"/>
      <c r="D513" s="45"/>
      <c r="E513" s="41"/>
      <c r="F513" s="41"/>
      <c r="G513" s="41"/>
      <c r="H513" s="41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  <c r="ES513" s="43"/>
      <c r="ET513" s="43"/>
      <c r="EU513" s="43"/>
      <c r="EV513" s="43"/>
      <c r="EW513" s="43"/>
      <c r="EX513" s="43"/>
      <c r="EY513" s="43"/>
      <c r="EZ513" s="43"/>
      <c r="FA513" s="43"/>
      <c r="FB513" s="43"/>
      <c r="FC513" s="43"/>
      <c r="FD513" s="43"/>
      <c r="FE513" s="43"/>
      <c r="FF513" s="43"/>
      <c r="FG513" s="43"/>
      <c r="FH513" s="43"/>
      <c r="FI513" s="43"/>
      <c r="FJ513" s="43"/>
      <c r="FK513" s="43"/>
      <c r="FL513" s="43"/>
      <c r="FM513" s="43"/>
      <c r="FN513" s="43"/>
      <c r="FO513" s="43"/>
      <c r="FP513" s="43"/>
      <c r="FQ513" s="43"/>
      <c r="FR513" s="43"/>
      <c r="FS513" s="43"/>
      <c r="FT513" s="43"/>
      <c r="FU513" s="43"/>
      <c r="FV513" s="43"/>
      <c r="FW513" s="43"/>
      <c r="FX513" s="43"/>
      <c r="FY513" s="43"/>
      <c r="FZ513" s="43"/>
      <c r="GA513" s="43"/>
      <c r="GB513" s="43"/>
      <c r="GC513" s="43"/>
      <c r="GD513" s="43"/>
      <c r="GE513" s="43"/>
      <c r="GF513" s="43"/>
      <c r="GG513" s="43"/>
    </row>
    <row r="514" spans="1:189">
      <c r="A514" s="175"/>
      <c r="B514" s="175"/>
      <c r="C514" s="44"/>
      <c r="D514" s="45"/>
      <c r="E514" s="41"/>
      <c r="F514" s="41"/>
      <c r="G514" s="41"/>
      <c r="H514" s="41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  <c r="EM514" s="43"/>
      <c r="EN514" s="43"/>
      <c r="EO514" s="43"/>
      <c r="EP514" s="43"/>
      <c r="EQ514" s="43"/>
      <c r="ER514" s="43"/>
      <c r="ES514" s="43"/>
      <c r="ET514" s="43"/>
      <c r="EU514" s="43"/>
      <c r="EV514" s="43"/>
      <c r="EW514" s="43"/>
      <c r="EX514" s="43"/>
      <c r="EY514" s="43"/>
      <c r="EZ514" s="43"/>
      <c r="FA514" s="43"/>
      <c r="FB514" s="43"/>
      <c r="FC514" s="43"/>
      <c r="FD514" s="43"/>
      <c r="FE514" s="43"/>
      <c r="FF514" s="43"/>
      <c r="FG514" s="43"/>
      <c r="FH514" s="43"/>
      <c r="FI514" s="43"/>
      <c r="FJ514" s="43"/>
      <c r="FK514" s="43"/>
      <c r="FL514" s="43"/>
      <c r="FM514" s="43"/>
      <c r="FN514" s="43"/>
      <c r="FO514" s="43"/>
      <c r="FP514" s="43"/>
      <c r="FQ514" s="43"/>
      <c r="FR514" s="43"/>
      <c r="FS514" s="43"/>
      <c r="FT514" s="43"/>
      <c r="FU514" s="43"/>
      <c r="FV514" s="43"/>
      <c r="FW514" s="43"/>
      <c r="FX514" s="43"/>
      <c r="FY514" s="43"/>
      <c r="FZ514" s="43"/>
      <c r="GA514" s="43"/>
      <c r="GB514" s="43"/>
      <c r="GC514" s="43"/>
      <c r="GD514" s="43"/>
      <c r="GE514" s="43"/>
      <c r="GF514" s="43"/>
      <c r="GG514" s="43"/>
    </row>
    <row r="515" spans="1:189">
      <c r="A515" s="175"/>
      <c r="B515" s="175"/>
      <c r="C515" s="44"/>
      <c r="D515" s="45"/>
      <c r="E515" s="41"/>
      <c r="F515" s="41"/>
      <c r="G515" s="41"/>
      <c r="H515" s="41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3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3"/>
      <c r="DU515" s="43"/>
      <c r="DV515" s="43"/>
      <c r="DW515" s="43"/>
      <c r="DX515" s="43"/>
      <c r="DY515" s="43"/>
      <c r="DZ515" s="43"/>
      <c r="EA515" s="43"/>
      <c r="EB515" s="43"/>
      <c r="EC515" s="43"/>
      <c r="ED515" s="43"/>
      <c r="EE515" s="43"/>
      <c r="EF515" s="43"/>
      <c r="EG515" s="43"/>
      <c r="EH515" s="43"/>
      <c r="EI515" s="43"/>
      <c r="EJ515" s="43"/>
      <c r="EK515" s="43"/>
      <c r="EL515" s="43"/>
      <c r="EM515" s="43"/>
      <c r="EN515" s="43"/>
      <c r="EO515" s="43"/>
      <c r="EP515" s="43"/>
      <c r="EQ515" s="43"/>
      <c r="ER515" s="43"/>
      <c r="ES515" s="43"/>
      <c r="ET515" s="43"/>
      <c r="EU515" s="43"/>
      <c r="EV515" s="43"/>
      <c r="EW515" s="43"/>
      <c r="EX515" s="43"/>
      <c r="EY515" s="43"/>
      <c r="EZ515" s="43"/>
      <c r="FA515" s="43"/>
      <c r="FB515" s="43"/>
      <c r="FC515" s="43"/>
      <c r="FD515" s="43"/>
      <c r="FE515" s="43"/>
      <c r="FF515" s="43"/>
      <c r="FG515" s="43"/>
      <c r="FH515" s="43"/>
      <c r="FI515" s="43"/>
      <c r="FJ515" s="43"/>
      <c r="FK515" s="43"/>
      <c r="FL515" s="43"/>
      <c r="FM515" s="43"/>
      <c r="FN515" s="43"/>
      <c r="FO515" s="43"/>
      <c r="FP515" s="43"/>
      <c r="FQ515" s="43"/>
      <c r="FR515" s="43"/>
      <c r="FS515" s="43"/>
      <c r="FT515" s="43"/>
      <c r="FU515" s="43"/>
      <c r="FV515" s="43"/>
      <c r="FW515" s="43"/>
      <c r="FX515" s="43"/>
      <c r="FY515" s="43"/>
      <c r="FZ515" s="43"/>
      <c r="GA515" s="43"/>
      <c r="GB515" s="43"/>
      <c r="GC515" s="43"/>
      <c r="GD515" s="43"/>
      <c r="GE515" s="43"/>
      <c r="GF515" s="43"/>
      <c r="GG515" s="43"/>
    </row>
    <row r="516" spans="1:189">
      <c r="A516" s="175"/>
      <c r="B516" s="175"/>
      <c r="C516" s="44"/>
      <c r="D516" s="45"/>
      <c r="E516" s="41"/>
      <c r="F516" s="41"/>
      <c r="G516" s="41"/>
      <c r="H516" s="41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  <c r="EM516" s="43"/>
      <c r="EN516" s="43"/>
      <c r="EO516" s="43"/>
      <c r="EP516" s="43"/>
      <c r="EQ516" s="43"/>
      <c r="ER516" s="43"/>
      <c r="ES516" s="43"/>
      <c r="ET516" s="43"/>
      <c r="EU516" s="43"/>
      <c r="EV516" s="43"/>
      <c r="EW516" s="43"/>
      <c r="EX516" s="43"/>
      <c r="EY516" s="43"/>
      <c r="EZ516" s="43"/>
      <c r="FA516" s="43"/>
      <c r="FB516" s="43"/>
      <c r="FC516" s="43"/>
      <c r="FD516" s="43"/>
      <c r="FE516" s="43"/>
      <c r="FF516" s="43"/>
      <c r="FG516" s="43"/>
      <c r="FH516" s="43"/>
      <c r="FI516" s="43"/>
      <c r="FJ516" s="43"/>
      <c r="FK516" s="43"/>
      <c r="FL516" s="43"/>
      <c r="FM516" s="43"/>
      <c r="FN516" s="43"/>
      <c r="FO516" s="43"/>
      <c r="FP516" s="43"/>
      <c r="FQ516" s="43"/>
      <c r="FR516" s="43"/>
      <c r="FS516" s="43"/>
      <c r="FT516" s="43"/>
      <c r="FU516" s="43"/>
      <c r="FV516" s="43"/>
      <c r="FW516" s="43"/>
      <c r="FX516" s="43"/>
      <c r="FY516" s="43"/>
      <c r="FZ516" s="43"/>
      <c r="GA516" s="43"/>
      <c r="GB516" s="43"/>
      <c r="GC516" s="43"/>
      <c r="GD516" s="43"/>
      <c r="GE516" s="43"/>
      <c r="GF516" s="43"/>
      <c r="GG516" s="43"/>
    </row>
    <row r="517" spans="1:189">
      <c r="A517" s="175"/>
      <c r="B517" s="175"/>
      <c r="C517" s="44"/>
      <c r="D517" s="45"/>
      <c r="E517" s="41"/>
      <c r="F517" s="41"/>
      <c r="G517" s="41"/>
      <c r="H517" s="41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3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3"/>
      <c r="DU517" s="43"/>
      <c r="DV517" s="43"/>
      <c r="DW517" s="43"/>
      <c r="DX517" s="43"/>
      <c r="DY517" s="43"/>
      <c r="DZ517" s="43"/>
      <c r="EA517" s="43"/>
      <c r="EB517" s="43"/>
      <c r="EC517" s="43"/>
      <c r="ED517" s="43"/>
      <c r="EE517" s="43"/>
      <c r="EF517" s="43"/>
      <c r="EG517" s="43"/>
      <c r="EH517" s="43"/>
      <c r="EI517" s="43"/>
      <c r="EJ517" s="43"/>
      <c r="EK517" s="43"/>
      <c r="EL517" s="43"/>
      <c r="EM517" s="43"/>
      <c r="EN517" s="43"/>
      <c r="EO517" s="43"/>
      <c r="EP517" s="43"/>
      <c r="EQ517" s="43"/>
      <c r="ER517" s="43"/>
      <c r="ES517" s="43"/>
      <c r="ET517" s="43"/>
      <c r="EU517" s="43"/>
      <c r="EV517" s="43"/>
      <c r="EW517" s="43"/>
      <c r="EX517" s="43"/>
      <c r="EY517" s="43"/>
      <c r="EZ517" s="43"/>
      <c r="FA517" s="43"/>
      <c r="FB517" s="43"/>
      <c r="FC517" s="43"/>
      <c r="FD517" s="43"/>
      <c r="FE517" s="43"/>
      <c r="FF517" s="43"/>
      <c r="FG517" s="43"/>
      <c r="FH517" s="43"/>
      <c r="FI517" s="43"/>
      <c r="FJ517" s="43"/>
      <c r="FK517" s="43"/>
      <c r="FL517" s="43"/>
      <c r="FM517" s="43"/>
      <c r="FN517" s="43"/>
      <c r="FO517" s="43"/>
      <c r="FP517" s="43"/>
      <c r="FQ517" s="43"/>
      <c r="FR517" s="43"/>
      <c r="FS517" s="43"/>
      <c r="FT517" s="43"/>
      <c r="FU517" s="43"/>
      <c r="FV517" s="43"/>
      <c r="FW517" s="43"/>
      <c r="FX517" s="43"/>
      <c r="FY517" s="43"/>
      <c r="FZ517" s="43"/>
      <c r="GA517" s="43"/>
      <c r="GB517" s="43"/>
      <c r="GC517" s="43"/>
      <c r="GD517" s="43"/>
      <c r="GE517" s="43"/>
      <c r="GF517" s="43"/>
      <c r="GG517" s="43"/>
    </row>
    <row r="518" spans="1:189">
      <c r="A518" s="175"/>
      <c r="B518" s="175"/>
      <c r="C518" s="44"/>
      <c r="D518" s="45"/>
      <c r="E518" s="41"/>
      <c r="F518" s="41"/>
      <c r="G518" s="41"/>
      <c r="H518" s="41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  <c r="EM518" s="43"/>
      <c r="EN518" s="43"/>
      <c r="EO518" s="43"/>
      <c r="EP518" s="43"/>
      <c r="EQ518" s="43"/>
      <c r="ER518" s="43"/>
      <c r="ES518" s="43"/>
      <c r="ET518" s="43"/>
      <c r="EU518" s="43"/>
      <c r="EV518" s="43"/>
      <c r="EW518" s="43"/>
      <c r="EX518" s="43"/>
      <c r="EY518" s="43"/>
      <c r="EZ518" s="43"/>
      <c r="FA518" s="43"/>
      <c r="FB518" s="43"/>
      <c r="FC518" s="43"/>
      <c r="FD518" s="43"/>
      <c r="FE518" s="43"/>
      <c r="FF518" s="43"/>
      <c r="FG518" s="43"/>
      <c r="FH518" s="43"/>
      <c r="FI518" s="43"/>
      <c r="FJ518" s="43"/>
      <c r="FK518" s="43"/>
      <c r="FL518" s="43"/>
      <c r="FM518" s="43"/>
      <c r="FN518" s="43"/>
      <c r="FO518" s="43"/>
      <c r="FP518" s="43"/>
      <c r="FQ518" s="43"/>
      <c r="FR518" s="43"/>
      <c r="FS518" s="43"/>
      <c r="FT518" s="43"/>
      <c r="FU518" s="43"/>
      <c r="FV518" s="43"/>
      <c r="FW518" s="43"/>
      <c r="FX518" s="43"/>
      <c r="FY518" s="43"/>
      <c r="FZ518" s="43"/>
      <c r="GA518" s="43"/>
      <c r="GB518" s="43"/>
      <c r="GC518" s="43"/>
      <c r="GD518" s="43"/>
      <c r="GE518" s="43"/>
      <c r="GF518" s="43"/>
      <c r="GG518" s="43"/>
    </row>
    <row r="519" spans="1:189">
      <c r="A519" s="175"/>
      <c r="B519" s="175"/>
      <c r="C519" s="44"/>
      <c r="D519" s="45"/>
      <c r="E519" s="41"/>
      <c r="F519" s="41"/>
      <c r="G519" s="41"/>
      <c r="H519" s="41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  <c r="ES519" s="43"/>
      <c r="ET519" s="43"/>
      <c r="EU519" s="43"/>
      <c r="EV519" s="43"/>
      <c r="EW519" s="43"/>
      <c r="EX519" s="43"/>
      <c r="EY519" s="43"/>
      <c r="EZ519" s="43"/>
      <c r="FA519" s="43"/>
      <c r="FB519" s="43"/>
      <c r="FC519" s="43"/>
      <c r="FD519" s="43"/>
      <c r="FE519" s="43"/>
      <c r="FF519" s="43"/>
      <c r="FG519" s="43"/>
      <c r="FH519" s="43"/>
      <c r="FI519" s="43"/>
      <c r="FJ519" s="43"/>
      <c r="FK519" s="43"/>
      <c r="FL519" s="43"/>
      <c r="FM519" s="43"/>
      <c r="FN519" s="43"/>
      <c r="FO519" s="43"/>
      <c r="FP519" s="43"/>
      <c r="FQ519" s="43"/>
      <c r="FR519" s="43"/>
      <c r="FS519" s="43"/>
      <c r="FT519" s="43"/>
      <c r="FU519" s="43"/>
      <c r="FV519" s="43"/>
      <c r="FW519" s="43"/>
      <c r="FX519" s="43"/>
      <c r="FY519" s="43"/>
      <c r="FZ519" s="43"/>
      <c r="GA519" s="43"/>
      <c r="GB519" s="43"/>
      <c r="GC519" s="43"/>
      <c r="GD519" s="43"/>
      <c r="GE519" s="43"/>
      <c r="GF519" s="43"/>
      <c r="GG519" s="43"/>
    </row>
    <row r="520" spans="1:189">
      <c r="A520" s="175"/>
      <c r="B520" s="175"/>
      <c r="C520" s="44"/>
      <c r="D520" s="45"/>
      <c r="E520" s="41"/>
      <c r="F520" s="41"/>
      <c r="G520" s="41"/>
      <c r="H520" s="41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  <c r="EM520" s="43"/>
      <c r="EN520" s="43"/>
      <c r="EO520" s="43"/>
      <c r="EP520" s="43"/>
      <c r="EQ520" s="43"/>
      <c r="ER520" s="43"/>
      <c r="ES520" s="43"/>
      <c r="ET520" s="43"/>
      <c r="EU520" s="43"/>
      <c r="EV520" s="43"/>
      <c r="EW520" s="43"/>
      <c r="EX520" s="43"/>
      <c r="EY520" s="43"/>
      <c r="EZ520" s="43"/>
      <c r="FA520" s="43"/>
      <c r="FB520" s="43"/>
      <c r="FC520" s="43"/>
      <c r="FD520" s="43"/>
      <c r="FE520" s="43"/>
      <c r="FF520" s="43"/>
      <c r="FG520" s="43"/>
      <c r="FH520" s="43"/>
      <c r="FI520" s="43"/>
      <c r="FJ520" s="43"/>
      <c r="FK520" s="43"/>
      <c r="FL520" s="43"/>
      <c r="FM520" s="43"/>
      <c r="FN520" s="43"/>
      <c r="FO520" s="43"/>
      <c r="FP520" s="43"/>
      <c r="FQ520" s="43"/>
      <c r="FR520" s="43"/>
      <c r="FS520" s="43"/>
      <c r="FT520" s="43"/>
      <c r="FU520" s="43"/>
      <c r="FV520" s="43"/>
      <c r="FW520" s="43"/>
      <c r="FX520" s="43"/>
      <c r="FY520" s="43"/>
      <c r="FZ520" s="43"/>
      <c r="GA520" s="43"/>
      <c r="GB520" s="43"/>
      <c r="GC520" s="43"/>
      <c r="GD520" s="43"/>
      <c r="GE520" s="43"/>
      <c r="GF520" s="43"/>
      <c r="GG520" s="43"/>
    </row>
    <row r="521" spans="1:189">
      <c r="A521" s="175"/>
      <c r="B521" s="175"/>
      <c r="C521" s="44"/>
      <c r="D521" s="45"/>
      <c r="E521" s="41"/>
      <c r="F521" s="41"/>
      <c r="G521" s="41"/>
      <c r="H521" s="41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  <c r="EM521" s="43"/>
      <c r="EN521" s="43"/>
      <c r="EO521" s="43"/>
      <c r="EP521" s="43"/>
      <c r="EQ521" s="43"/>
      <c r="ER521" s="43"/>
      <c r="ES521" s="43"/>
      <c r="ET521" s="43"/>
      <c r="EU521" s="43"/>
      <c r="EV521" s="43"/>
      <c r="EW521" s="43"/>
      <c r="EX521" s="43"/>
      <c r="EY521" s="43"/>
      <c r="EZ521" s="43"/>
      <c r="FA521" s="43"/>
      <c r="FB521" s="43"/>
      <c r="FC521" s="43"/>
      <c r="FD521" s="43"/>
      <c r="FE521" s="43"/>
      <c r="FF521" s="43"/>
      <c r="FG521" s="43"/>
      <c r="FH521" s="43"/>
      <c r="FI521" s="43"/>
      <c r="FJ521" s="43"/>
      <c r="FK521" s="43"/>
      <c r="FL521" s="43"/>
      <c r="FM521" s="43"/>
      <c r="FN521" s="43"/>
      <c r="FO521" s="43"/>
      <c r="FP521" s="43"/>
      <c r="FQ521" s="43"/>
      <c r="FR521" s="43"/>
      <c r="FS521" s="43"/>
      <c r="FT521" s="43"/>
      <c r="FU521" s="43"/>
      <c r="FV521" s="43"/>
      <c r="FW521" s="43"/>
      <c r="FX521" s="43"/>
      <c r="FY521" s="43"/>
      <c r="FZ521" s="43"/>
      <c r="GA521" s="43"/>
      <c r="GB521" s="43"/>
      <c r="GC521" s="43"/>
      <c r="GD521" s="43"/>
      <c r="GE521" s="43"/>
      <c r="GF521" s="43"/>
      <c r="GG521" s="43"/>
    </row>
    <row r="522" spans="1:189">
      <c r="A522" s="175"/>
      <c r="B522" s="175"/>
      <c r="C522" s="44"/>
      <c r="D522" s="45"/>
      <c r="E522" s="41"/>
      <c r="F522" s="41"/>
      <c r="G522" s="41"/>
      <c r="H522" s="41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  <c r="FA522" s="43"/>
      <c r="FB522" s="43"/>
      <c r="FC522" s="43"/>
      <c r="FD522" s="43"/>
      <c r="FE522" s="43"/>
      <c r="FF522" s="43"/>
      <c r="FG522" s="43"/>
      <c r="FH522" s="43"/>
      <c r="FI522" s="43"/>
      <c r="FJ522" s="43"/>
      <c r="FK522" s="43"/>
      <c r="FL522" s="43"/>
      <c r="FM522" s="43"/>
      <c r="FN522" s="43"/>
      <c r="FO522" s="43"/>
      <c r="FP522" s="43"/>
      <c r="FQ522" s="43"/>
      <c r="FR522" s="43"/>
      <c r="FS522" s="43"/>
      <c r="FT522" s="43"/>
      <c r="FU522" s="43"/>
      <c r="FV522" s="43"/>
      <c r="FW522" s="43"/>
      <c r="FX522" s="43"/>
      <c r="FY522" s="43"/>
      <c r="FZ522" s="43"/>
      <c r="GA522" s="43"/>
      <c r="GB522" s="43"/>
      <c r="GC522" s="43"/>
      <c r="GD522" s="43"/>
      <c r="GE522" s="43"/>
      <c r="GF522" s="43"/>
      <c r="GG522" s="43"/>
    </row>
    <row r="523" spans="1:189">
      <c r="A523" s="175"/>
      <c r="B523" s="175"/>
      <c r="C523" s="44"/>
      <c r="D523" s="45"/>
      <c r="E523" s="41"/>
      <c r="F523" s="41"/>
      <c r="G523" s="41"/>
      <c r="H523" s="41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  <c r="FA523" s="43"/>
      <c r="FB523" s="43"/>
      <c r="FC523" s="43"/>
      <c r="FD523" s="43"/>
      <c r="FE523" s="43"/>
      <c r="FF523" s="43"/>
      <c r="FG523" s="43"/>
      <c r="FH523" s="43"/>
      <c r="FI523" s="43"/>
      <c r="FJ523" s="43"/>
      <c r="FK523" s="43"/>
      <c r="FL523" s="43"/>
      <c r="FM523" s="43"/>
      <c r="FN523" s="43"/>
      <c r="FO523" s="43"/>
      <c r="FP523" s="43"/>
      <c r="FQ523" s="43"/>
      <c r="FR523" s="43"/>
      <c r="FS523" s="43"/>
      <c r="FT523" s="43"/>
      <c r="FU523" s="43"/>
      <c r="FV523" s="43"/>
      <c r="FW523" s="43"/>
      <c r="FX523" s="43"/>
      <c r="FY523" s="43"/>
      <c r="FZ523" s="43"/>
      <c r="GA523" s="43"/>
      <c r="GB523" s="43"/>
      <c r="GC523" s="43"/>
      <c r="GD523" s="43"/>
      <c r="GE523" s="43"/>
      <c r="GF523" s="43"/>
      <c r="GG523" s="43"/>
    </row>
    <row r="524" spans="1:189">
      <c r="A524" s="175"/>
      <c r="B524" s="175"/>
      <c r="C524" s="44"/>
      <c r="D524" s="45"/>
      <c r="E524" s="41"/>
      <c r="F524" s="41"/>
      <c r="G524" s="41"/>
      <c r="H524" s="41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  <c r="EM524" s="43"/>
      <c r="EN524" s="43"/>
      <c r="EO524" s="43"/>
      <c r="EP524" s="43"/>
      <c r="EQ524" s="43"/>
      <c r="ER524" s="43"/>
      <c r="ES524" s="43"/>
      <c r="ET524" s="43"/>
      <c r="EU524" s="43"/>
      <c r="EV524" s="43"/>
      <c r="EW524" s="43"/>
      <c r="EX524" s="43"/>
      <c r="EY524" s="43"/>
      <c r="EZ524" s="43"/>
      <c r="FA524" s="43"/>
      <c r="FB524" s="43"/>
      <c r="FC524" s="43"/>
      <c r="FD524" s="43"/>
      <c r="FE524" s="43"/>
      <c r="FF524" s="43"/>
      <c r="FG524" s="43"/>
      <c r="FH524" s="43"/>
      <c r="FI524" s="43"/>
      <c r="FJ524" s="43"/>
      <c r="FK524" s="43"/>
      <c r="FL524" s="43"/>
      <c r="FM524" s="43"/>
      <c r="FN524" s="43"/>
      <c r="FO524" s="43"/>
      <c r="FP524" s="43"/>
      <c r="FQ524" s="43"/>
      <c r="FR524" s="43"/>
      <c r="FS524" s="43"/>
      <c r="FT524" s="43"/>
      <c r="FU524" s="43"/>
      <c r="FV524" s="43"/>
      <c r="FW524" s="43"/>
      <c r="FX524" s="43"/>
      <c r="FY524" s="43"/>
      <c r="FZ524" s="43"/>
      <c r="GA524" s="43"/>
      <c r="GB524" s="43"/>
      <c r="GC524" s="43"/>
      <c r="GD524" s="43"/>
      <c r="GE524" s="43"/>
      <c r="GF524" s="43"/>
      <c r="GG524" s="43"/>
    </row>
    <row r="525" spans="1:189">
      <c r="A525" s="175"/>
      <c r="B525" s="175"/>
      <c r="C525" s="44"/>
      <c r="D525" s="45"/>
      <c r="E525" s="41"/>
      <c r="F525" s="41"/>
      <c r="G525" s="41"/>
      <c r="H525" s="41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  <c r="EM525" s="43"/>
      <c r="EN525" s="43"/>
      <c r="EO525" s="43"/>
      <c r="EP525" s="43"/>
      <c r="EQ525" s="43"/>
      <c r="ER525" s="43"/>
      <c r="ES525" s="43"/>
      <c r="ET525" s="43"/>
      <c r="EU525" s="43"/>
      <c r="EV525" s="43"/>
      <c r="EW525" s="43"/>
      <c r="EX525" s="43"/>
      <c r="EY525" s="43"/>
      <c r="EZ525" s="43"/>
      <c r="FA525" s="43"/>
      <c r="FB525" s="43"/>
      <c r="FC525" s="43"/>
      <c r="FD525" s="43"/>
      <c r="FE525" s="43"/>
      <c r="FF525" s="43"/>
      <c r="FG525" s="43"/>
      <c r="FH525" s="43"/>
      <c r="FI525" s="43"/>
      <c r="FJ525" s="43"/>
      <c r="FK525" s="43"/>
      <c r="FL525" s="43"/>
      <c r="FM525" s="43"/>
      <c r="FN525" s="43"/>
      <c r="FO525" s="43"/>
      <c r="FP525" s="43"/>
      <c r="FQ525" s="43"/>
      <c r="FR525" s="43"/>
      <c r="FS525" s="43"/>
      <c r="FT525" s="43"/>
      <c r="FU525" s="43"/>
      <c r="FV525" s="43"/>
      <c r="FW525" s="43"/>
      <c r="FX525" s="43"/>
      <c r="FY525" s="43"/>
      <c r="FZ525" s="43"/>
      <c r="GA525" s="43"/>
      <c r="GB525" s="43"/>
      <c r="GC525" s="43"/>
      <c r="GD525" s="43"/>
      <c r="GE525" s="43"/>
      <c r="GF525" s="43"/>
      <c r="GG525" s="43"/>
    </row>
    <row r="526" spans="1:189">
      <c r="A526" s="175"/>
      <c r="B526" s="175"/>
      <c r="C526" s="44"/>
      <c r="D526" s="45"/>
      <c r="E526" s="41"/>
      <c r="F526" s="41"/>
      <c r="G526" s="41"/>
      <c r="H526" s="41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</row>
    <row r="527" spans="1:189">
      <c r="A527" s="175"/>
      <c r="B527" s="175"/>
      <c r="C527" s="44"/>
      <c r="D527" s="45"/>
      <c r="E527" s="41"/>
      <c r="F527" s="41"/>
      <c r="G527" s="41"/>
      <c r="H527" s="41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  <c r="ES527" s="43"/>
      <c r="ET527" s="43"/>
      <c r="EU527" s="43"/>
      <c r="EV527" s="43"/>
      <c r="EW527" s="43"/>
      <c r="EX527" s="43"/>
      <c r="EY527" s="43"/>
      <c r="EZ527" s="43"/>
      <c r="FA527" s="43"/>
      <c r="FB527" s="43"/>
      <c r="FC527" s="43"/>
      <c r="FD527" s="43"/>
      <c r="FE527" s="43"/>
      <c r="FF527" s="43"/>
      <c r="FG527" s="43"/>
      <c r="FH527" s="43"/>
      <c r="FI527" s="43"/>
      <c r="FJ527" s="43"/>
      <c r="FK527" s="43"/>
      <c r="FL527" s="43"/>
      <c r="FM527" s="43"/>
      <c r="FN527" s="43"/>
      <c r="FO527" s="43"/>
      <c r="FP527" s="43"/>
      <c r="FQ527" s="43"/>
      <c r="FR527" s="43"/>
      <c r="FS527" s="43"/>
      <c r="FT527" s="43"/>
      <c r="FU527" s="43"/>
      <c r="FV527" s="43"/>
      <c r="FW527" s="43"/>
      <c r="FX527" s="43"/>
      <c r="FY527" s="43"/>
      <c r="FZ527" s="43"/>
      <c r="GA527" s="43"/>
      <c r="GB527" s="43"/>
      <c r="GC527" s="43"/>
      <c r="GD527" s="43"/>
      <c r="GE527" s="43"/>
      <c r="GF527" s="43"/>
      <c r="GG527" s="43"/>
    </row>
    <row r="528" spans="1:189">
      <c r="A528" s="175"/>
      <c r="B528" s="175"/>
      <c r="C528" s="44"/>
      <c r="D528" s="45"/>
      <c r="E528" s="41"/>
      <c r="F528" s="41"/>
      <c r="G528" s="41"/>
      <c r="H528" s="41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  <c r="FA528" s="43"/>
      <c r="FB528" s="43"/>
      <c r="FC528" s="43"/>
      <c r="FD528" s="43"/>
      <c r="FE528" s="43"/>
      <c r="FF528" s="43"/>
      <c r="FG528" s="43"/>
      <c r="FH528" s="43"/>
      <c r="FI528" s="43"/>
      <c r="FJ528" s="43"/>
      <c r="FK528" s="43"/>
      <c r="FL528" s="43"/>
      <c r="FM528" s="43"/>
      <c r="FN528" s="43"/>
      <c r="FO528" s="43"/>
      <c r="FP528" s="43"/>
      <c r="FQ528" s="43"/>
      <c r="FR528" s="43"/>
      <c r="FS528" s="43"/>
      <c r="FT528" s="43"/>
      <c r="FU528" s="43"/>
      <c r="FV528" s="43"/>
      <c r="FW528" s="43"/>
      <c r="FX528" s="43"/>
      <c r="FY528" s="43"/>
      <c r="FZ528" s="43"/>
      <c r="GA528" s="43"/>
      <c r="GB528" s="43"/>
      <c r="GC528" s="43"/>
      <c r="GD528" s="43"/>
      <c r="GE528" s="43"/>
      <c r="GF528" s="43"/>
      <c r="GG528" s="43"/>
    </row>
    <row r="529" spans="1:189">
      <c r="A529" s="175"/>
      <c r="B529" s="175"/>
      <c r="C529" s="44"/>
      <c r="D529" s="45"/>
      <c r="E529" s="41"/>
      <c r="F529" s="41"/>
      <c r="G529" s="41"/>
      <c r="H529" s="41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  <c r="FA529" s="43"/>
      <c r="FB529" s="43"/>
      <c r="FC529" s="43"/>
      <c r="FD529" s="43"/>
      <c r="FE529" s="43"/>
      <c r="FF529" s="43"/>
      <c r="FG529" s="43"/>
      <c r="FH529" s="43"/>
      <c r="FI529" s="43"/>
      <c r="FJ529" s="43"/>
      <c r="FK529" s="43"/>
      <c r="FL529" s="43"/>
      <c r="FM529" s="43"/>
      <c r="FN529" s="43"/>
      <c r="FO529" s="43"/>
      <c r="FP529" s="43"/>
      <c r="FQ529" s="43"/>
      <c r="FR529" s="43"/>
      <c r="FS529" s="43"/>
      <c r="FT529" s="43"/>
      <c r="FU529" s="43"/>
      <c r="FV529" s="43"/>
      <c r="FW529" s="43"/>
      <c r="FX529" s="43"/>
      <c r="FY529" s="43"/>
      <c r="FZ529" s="43"/>
      <c r="GA529" s="43"/>
      <c r="GB529" s="43"/>
      <c r="GC529" s="43"/>
      <c r="GD529" s="43"/>
      <c r="GE529" s="43"/>
      <c r="GF529" s="43"/>
      <c r="GG529" s="43"/>
    </row>
    <row r="530" spans="1:189">
      <c r="A530" s="175"/>
      <c r="B530" s="175"/>
      <c r="C530" s="44"/>
      <c r="D530" s="45"/>
      <c r="E530" s="41"/>
      <c r="F530" s="41"/>
      <c r="G530" s="41"/>
      <c r="H530" s="41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  <c r="FA530" s="43"/>
      <c r="FB530" s="43"/>
      <c r="FC530" s="43"/>
      <c r="FD530" s="43"/>
      <c r="FE530" s="43"/>
      <c r="FF530" s="43"/>
      <c r="FG530" s="43"/>
      <c r="FH530" s="43"/>
      <c r="FI530" s="43"/>
      <c r="FJ530" s="43"/>
      <c r="FK530" s="43"/>
      <c r="FL530" s="43"/>
      <c r="FM530" s="43"/>
      <c r="FN530" s="43"/>
      <c r="FO530" s="43"/>
      <c r="FP530" s="43"/>
      <c r="FQ530" s="43"/>
      <c r="FR530" s="43"/>
      <c r="FS530" s="43"/>
      <c r="FT530" s="43"/>
      <c r="FU530" s="43"/>
      <c r="FV530" s="43"/>
      <c r="FW530" s="43"/>
      <c r="FX530" s="43"/>
      <c r="FY530" s="43"/>
      <c r="FZ530" s="43"/>
      <c r="GA530" s="43"/>
      <c r="GB530" s="43"/>
      <c r="GC530" s="43"/>
      <c r="GD530" s="43"/>
      <c r="GE530" s="43"/>
      <c r="GF530" s="43"/>
      <c r="GG530" s="43"/>
    </row>
    <row r="531" spans="1:189">
      <c r="A531" s="175"/>
      <c r="B531" s="175"/>
      <c r="C531" s="44"/>
      <c r="D531" s="45"/>
      <c r="E531" s="41"/>
      <c r="F531" s="41"/>
      <c r="G531" s="41"/>
      <c r="H531" s="41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  <c r="ES531" s="43"/>
      <c r="ET531" s="43"/>
      <c r="EU531" s="43"/>
      <c r="EV531" s="43"/>
      <c r="EW531" s="43"/>
      <c r="EX531" s="43"/>
      <c r="EY531" s="43"/>
      <c r="EZ531" s="43"/>
      <c r="FA531" s="43"/>
      <c r="FB531" s="43"/>
      <c r="FC531" s="43"/>
      <c r="FD531" s="43"/>
      <c r="FE531" s="43"/>
      <c r="FF531" s="43"/>
      <c r="FG531" s="43"/>
      <c r="FH531" s="43"/>
      <c r="FI531" s="43"/>
      <c r="FJ531" s="43"/>
      <c r="FK531" s="43"/>
      <c r="FL531" s="43"/>
      <c r="FM531" s="43"/>
      <c r="FN531" s="43"/>
      <c r="FO531" s="43"/>
      <c r="FP531" s="43"/>
      <c r="FQ531" s="43"/>
      <c r="FR531" s="43"/>
      <c r="FS531" s="43"/>
      <c r="FT531" s="43"/>
      <c r="FU531" s="43"/>
      <c r="FV531" s="43"/>
      <c r="FW531" s="43"/>
      <c r="FX531" s="43"/>
      <c r="FY531" s="43"/>
      <c r="FZ531" s="43"/>
      <c r="GA531" s="43"/>
      <c r="GB531" s="43"/>
      <c r="GC531" s="43"/>
      <c r="GD531" s="43"/>
      <c r="GE531" s="43"/>
      <c r="GF531" s="43"/>
      <c r="GG531" s="43"/>
    </row>
    <row r="532" spans="1:189">
      <c r="A532" s="175"/>
      <c r="B532" s="175"/>
      <c r="C532" s="44"/>
      <c r="D532" s="45"/>
      <c r="E532" s="41"/>
      <c r="F532" s="41"/>
      <c r="G532" s="41"/>
      <c r="H532" s="41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  <c r="FA532" s="43"/>
      <c r="FB532" s="43"/>
      <c r="FC532" s="43"/>
      <c r="FD532" s="43"/>
      <c r="FE532" s="43"/>
      <c r="FF532" s="43"/>
      <c r="FG532" s="43"/>
      <c r="FH532" s="43"/>
      <c r="FI532" s="43"/>
      <c r="FJ532" s="43"/>
      <c r="FK532" s="43"/>
      <c r="FL532" s="43"/>
      <c r="FM532" s="43"/>
      <c r="FN532" s="43"/>
      <c r="FO532" s="43"/>
      <c r="FP532" s="43"/>
      <c r="FQ532" s="43"/>
      <c r="FR532" s="43"/>
      <c r="FS532" s="43"/>
      <c r="FT532" s="43"/>
      <c r="FU532" s="43"/>
      <c r="FV532" s="43"/>
      <c r="FW532" s="43"/>
      <c r="FX532" s="43"/>
      <c r="FY532" s="43"/>
      <c r="FZ532" s="43"/>
      <c r="GA532" s="43"/>
      <c r="GB532" s="43"/>
      <c r="GC532" s="43"/>
      <c r="GD532" s="43"/>
      <c r="GE532" s="43"/>
      <c r="GF532" s="43"/>
      <c r="GG532" s="43"/>
    </row>
    <row r="533" spans="1:189">
      <c r="A533" s="175"/>
      <c r="B533" s="175"/>
      <c r="C533" s="44"/>
      <c r="D533" s="45"/>
      <c r="E533" s="41"/>
      <c r="F533" s="41"/>
      <c r="G533" s="41"/>
      <c r="H533" s="41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  <c r="ES533" s="43"/>
      <c r="ET533" s="43"/>
      <c r="EU533" s="43"/>
      <c r="EV533" s="43"/>
      <c r="EW533" s="43"/>
      <c r="EX533" s="43"/>
      <c r="EY533" s="43"/>
      <c r="EZ533" s="43"/>
      <c r="FA533" s="43"/>
      <c r="FB533" s="43"/>
      <c r="FC533" s="43"/>
      <c r="FD533" s="43"/>
      <c r="FE533" s="43"/>
      <c r="FF533" s="43"/>
      <c r="FG533" s="43"/>
      <c r="FH533" s="43"/>
      <c r="FI533" s="43"/>
      <c r="FJ533" s="43"/>
      <c r="FK533" s="43"/>
      <c r="FL533" s="43"/>
      <c r="FM533" s="43"/>
      <c r="FN533" s="43"/>
      <c r="FO533" s="43"/>
      <c r="FP533" s="43"/>
      <c r="FQ533" s="43"/>
      <c r="FR533" s="43"/>
      <c r="FS533" s="43"/>
      <c r="FT533" s="43"/>
      <c r="FU533" s="43"/>
      <c r="FV533" s="43"/>
      <c r="FW533" s="43"/>
      <c r="FX533" s="43"/>
      <c r="FY533" s="43"/>
      <c r="FZ533" s="43"/>
      <c r="GA533" s="43"/>
      <c r="GB533" s="43"/>
      <c r="GC533" s="43"/>
      <c r="GD533" s="43"/>
      <c r="GE533" s="43"/>
      <c r="GF533" s="43"/>
      <c r="GG533" s="43"/>
    </row>
    <row r="534" spans="1:189">
      <c r="A534" s="175"/>
      <c r="B534" s="175"/>
      <c r="C534" s="44"/>
      <c r="D534" s="45"/>
      <c r="E534" s="41"/>
      <c r="F534" s="41"/>
      <c r="G534" s="41"/>
      <c r="H534" s="41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  <c r="EM534" s="43"/>
      <c r="EN534" s="43"/>
      <c r="EO534" s="43"/>
      <c r="EP534" s="43"/>
      <c r="EQ534" s="43"/>
      <c r="ER534" s="43"/>
      <c r="ES534" s="43"/>
      <c r="ET534" s="43"/>
      <c r="EU534" s="43"/>
      <c r="EV534" s="43"/>
      <c r="EW534" s="43"/>
      <c r="EX534" s="43"/>
      <c r="EY534" s="43"/>
      <c r="EZ534" s="43"/>
      <c r="FA534" s="43"/>
      <c r="FB534" s="43"/>
      <c r="FC534" s="43"/>
      <c r="FD534" s="43"/>
      <c r="FE534" s="43"/>
      <c r="FF534" s="43"/>
      <c r="FG534" s="43"/>
      <c r="FH534" s="43"/>
      <c r="FI534" s="43"/>
      <c r="FJ534" s="43"/>
      <c r="FK534" s="43"/>
      <c r="FL534" s="43"/>
      <c r="FM534" s="43"/>
      <c r="FN534" s="43"/>
      <c r="FO534" s="43"/>
      <c r="FP534" s="43"/>
      <c r="FQ534" s="43"/>
      <c r="FR534" s="43"/>
      <c r="FS534" s="43"/>
      <c r="FT534" s="43"/>
      <c r="FU534" s="43"/>
      <c r="FV534" s="43"/>
      <c r="FW534" s="43"/>
      <c r="FX534" s="43"/>
      <c r="FY534" s="43"/>
      <c r="FZ534" s="43"/>
      <c r="GA534" s="43"/>
      <c r="GB534" s="43"/>
      <c r="GC534" s="43"/>
      <c r="GD534" s="43"/>
      <c r="GE534" s="43"/>
      <c r="GF534" s="43"/>
      <c r="GG534" s="43"/>
    </row>
    <row r="535" spans="1:189">
      <c r="A535" s="175"/>
      <c r="B535" s="175"/>
      <c r="C535" s="44"/>
      <c r="D535" s="45"/>
      <c r="E535" s="41"/>
      <c r="F535" s="41"/>
      <c r="G535" s="41"/>
      <c r="H535" s="41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  <c r="FA535" s="43"/>
      <c r="FB535" s="43"/>
      <c r="FC535" s="43"/>
      <c r="FD535" s="43"/>
      <c r="FE535" s="43"/>
      <c r="FF535" s="43"/>
      <c r="FG535" s="43"/>
      <c r="FH535" s="43"/>
      <c r="FI535" s="43"/>
      <c r="FJ535" s="43"/>
      <c r="FK535" s="43"/>
      <c r="FL535" s="43"/>
      <c r="FM535" s="43"/>
      <c r="FN535" s="43"/>
      <c r="FO535" s="43"/>
      <c r="FP535" s="43"/>
      <c r="FQ535" s="43"/>
      <c r="FR535" s="43"/>
      <c r="FS535" s="43"/>
      <c r="FT535" s="43"/>
      <c r="FU535" s="43"/>
      <c r="FV535" s="43"/>
      <c r="FW535" s="43"/>
      <c r="FX535" s="43"/>
      <c r="FY535" s="43"/>
      <c r="FZ535" s="43"/>
      <c r="GA535" s="43"/>
      <c r="GB535" s="43"/>
      <c r="GC535" s="43"/>
      <c r="GD535" s="43"/>
      <c r="GE535" s="43"/>
      <c r="GF535" s="43"/>
      <c r="GG535" s="43"/>
    </row>
    <row r="536" spans="1:189">
      <c r="A536" s="175"/>
      <c r="B536" s="175"/>
      <c r="C536" s="44"/>
      <c r="D536" s="45"/>
      <c r="E536" s="41"/>
      <c r="F536" s="41"/>
      <c r="G536" s="41"/>
      <c r="H536" s="41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  <c r="FA536" s="43"/>
      <c r="FB536" s="43"/>
      <c r="FC536" s="43"/>
      <c r="FD536" s="43"/>
      <c r="FE536" s="43"/>
      <c r="FF536" s="43"/>
      <c r="FG536" s="43"/>
      <c r="FH536" s="43"/>
      <c r="FI536" s="43"/>
      <c r="FJ536" s="43"/>
      <c r="FK536" s="43"/>
      <c r="FL536" s="43"/>
      <c r="FM536" s="43"/>
      <c r="FN536" s="43"/>
      <c r="FO536" s="43"/>
      <c r="FP536" s="43"/>
      <c r="FQ536" s="43"/>
      <c r="FR536" s="43"/>
      <c r="FS536" s="43"/>
      <c r="FT536" s="43"/>
      <c r="FU536" s="43"/>
      <c r="FV536" s="43"/>
      <c r="FW536" s="43"/>
      <c r="FX536" s="43"/>
      <c r="FY536" s="43"/>
      <c r="FZ536" s="43"/>
      <c r="GA536" s="43"/>
      <c r="GB536" s="43"/>
      <c r="GC536" s="43"/>
      <c r="GD536" s="43"/>
      <c r="GE536" s="43"/>
      <c r="GF536" s="43"/>
      <c r="GG536" s="43"/>
    </row>
    <row r="537" spans="1:189">
      <c r="A537" s="175"/>
      <c r="B537" s="175"/>
      <c r="C537" s="44"/>
      <c r="D537" s="45"/>
      <c r="E537" s="41"/>
      <c r="F537" s="41"/>
      <c r="G537" s="41"/>
      <c r="H537" s="41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  <c r="ES537" s="43"/>
      <c r="ET537" s="43"/>
      <c r="EU537" s="43"/>
      <c r="EV537" s="43"/>
      <c r="EW537" s="43"/>
      <c r="EX537" s="43"/>
      <c r="EY537" s="43"/>
      <c r="EZ537" s="43"/>
      <c r="FA537" s="43"/>
      <c r="FB537" s="43"/>
      <c r="FC537" s="43"/>
      <c r="FD537" s="43"/>
      <c r="FE537" s="43"/>
      <c r="FF537" s="43"/>
      <c r="FG537" s="43"/>
      <c r="FH537" s="43"/>
      <c r="FI537" s="43"/>
      <c r="FJ537" s="43"/>
      <c r="FK537" s="43"/>
      <c r="FL537" s="43"/>
      <c r="FM537" s="43"/>
      <c r="FN537" s="43"/>
      <c r="FO537" s="43"/>
      <c r="FP537" s="43"/>
      <c r="FQ537" s="43"/>
      <c r="FR537" s="43"/>
      <c r="FS537" s="43"/>
      <c r="FT537" s="43"/>
      <c r="FU537" s="43"/>
      <c r="FV537" s="43"/>
      <c r="FW537" s="43"/>
      <c r="FX537" s="43"/>
      <c r="FY537" s="43"/>
      <c r="FZ537" s="43"/>
      <c r="GA537" s="43"/>
      <c r="GB537" s="43"/>
      <c r="GC537" s="43"/>
      <c r="GD537" s="43"/>
      <c r="GE537" s="43"/>
      <c r="GF537" s="43"/>
      <c r="GG537" s="43"/>
    </row>
    <row r="538" spans="1:189">
      <c r="A538" s="175"/>
      <c r="B538" s="175"/>
      <c r="C538" s="44"/>
      <c r="D538" s="45"/>
      <c r="E538" s="41"/>
      <c r="F538" s="41"/>
      <c r="G538" s="41"/>
      <c r="H538" s="41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  <c r="ES538" s="43"/>
      <c r="ET538" s="43"/>
      <c r="EU538" s="43"/>
      <c r="EV538" s="43"/>
      <c r="EW538" s="43"/>
      <c r="EX538" s="43"/>
      <c r="EY538" s="43"/>
      <c r="EZ538" s="43"/>
      <c r="FA538" s="43"/>
      <c r="FB538" s="43"/>
      <c r="FC538" s="43"/>
      <c r="FD538" s="43"/>
      <c r="FE538" s="43"/>
      <c r="FF538" s="43"/>
      <c r="FG538" s="43"/>
      <c r="FH538" s="43"/>
      <c r="FI538" s="43"/>
      <c r="FJ538" s="43"/>
      <c r="FK538" s="43"/>
      <c r="FL538" s="43"/>
      <c r="FM538" s="43"/>
      <c r="FN538" s="43"/>
      <c r="FO538" s="43"/>
      <c r="FP538" s="43"/>
      <c r="FQ538" s="43"/>
      <c r="FR538" s="43"/>
      <c r="FS538" s="43"/>
      <c r="FT538" s="43"/>
      <c r="FU538" s="43"/>
      <c r="FV538" s="43"/>
      <c r="FW538" s="43"/>
      <c r="FX538" s="43"/>
      <c r="FY538" s="43"/>
      <c r="FZ538" s="43"/>
      <c r="GA538" s="43"/>
      <c r="GB538" s="43"/>
      <c r="GC538" s="43"/>
      <c r="GD538" s="43"/>
      <c r="GE538" s="43"/>
      <c r="GF538" s="43"/>
      <c r="GG538" s="43"/>
    </row>
    <row r="539" spans="1:189">
      <c r="A539" s="175"/>
      <c r="B539" s="175"/>
      <c r="C539" s="44"/>
      <c r="D539" s="45"/>
      <c r="E539" s="41"/>
      <c r="F539" s="41"/>
      <c r="G539" s="41"/>
      <c r="H539" s="41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  <c r="ES539" s="43"/>
      <c r="ET539" s="43"/>
      <c r="EU539" s="43"/>
      <c r="EV539" s="43"/>
      <c r="EW539" s="43"/>
      <c r="EX539" s="43"/>
      <c r="EY539" s="43"/>
      <c r="EZ539" s="43"/>
      <c r="FA539" s="43"/>
      <c r="FB539" s="43"/>
      <c r="FC539" s="43"/>
      <c r="FD539" s="43"/>
      <c r="FE539" s="43"/>
      <c r="FF539" s="43"/>
      <c r="FG539" s="43"/>
      <c r="FH539" s="43"/>
      <c r="FI539" s="43"/>
      <c r="FJ539" s="43"/>
      <c r="FK539" s="43"/>
      <c r="FL539" s="43"/>
      <c r="FM539" s="43"/>
      <c r="FN539" s="43"/>
      <c r="FO539" s="43"/>
      <c r="FP539" s="43"/>
      <c r="FQ539" s="43"/>
      <c r="FR539" s="43"/>
      <c r="FS539" s="43"/>
      <c r="FT539" s="43"/>
      <c r="FU539" s="43"/>
      <c r="FV539" s="43"/>
      <c r="FW539" s="43"/>
      <c r="FX539" s="43"/>
      <c r="FY539" s="43"/>
      <c r="FZ539" s="43"/>
      <c r="GA539" s="43"/>
      <c r="GB539" s="43"/>
      <c r="GC539" s="43"/>
      <c r="GD539" s="43"/>
      <c r="GE539" s="43"/>
      <c r="GF539" s="43"/>
      <c r="GG539" s="43"/>
    </row>
    <row r="540" spans="1:189">
      <c r="A540" s="175"/>
      <c r="B540" s="175"/>
      <c r="C540" s="44"/>
      <c r="D540" s="45"/>
      <c r="E540" s="41"/>
      <c r="F540" s="41"/>
      <c r="G540" s="41"/>
      <c r="H540" s="41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  <c r="ES540" s="43"/>
      <c r="ET540" s="43"/>
      <c r="EU540" s="43"/>
      <c r="EV540" s="43"/>
      <c r="EW540" s="43"/>
      <c r="EX540" s="43"/>
      <c r="EY540" s="43"/>
      <c r="EZ540" s="43"/>
      <c r="FA540" s="43"/>
      <c r="FB540" s="43"/>
      <c r="FC540" s="43"/>
      <c r="FD540" s="43"/>
      <c r="FE540" s="43"/>
      <c r="FF540" s="43"/>
      <c r="FG540" s="43"/>
      <c r="FH540" s="43"/>
      <c r="FI540" s="43"/>
      <c r="FJ540" s="43"/>
      <c r="FK540" s="43"/>
      <c r="FL540" s="43"/>
      <c r="FM540" s="43"/>
      <c r="FN540" s="43"/>
      <c r="FO540" s="43"/>
      <c r="FP540" s="43"/>
      <c r="FQ540" s="43"/>
      <c r="FR540" s="43"/>
      <c r="FS540" s="43"/>
      <c r="FT540" s="43"/>
      <c r="FU540" s="43"/>
      <c r="FV540" s="43"/>
      <c r="FW540" s="43"/>
      <c r="FX540" s="43"/>
      <c r="FY540" s="43"/>
      <c r="FZ540" s="43"/>
      <c r="GA540" s="43"/>
      <c r="GB540" s="43"/>
      <c r="GC540" s="43"/>
      <c r="GD540" s="43"/>
      <c r="GE540" s="43"/>
      <c r="GF540" s="43"/>
      <c r="GG540" s="43"/>
    </row>
    <row r="541" spans="1:189">
      <c r="A541" s="175"/>
      <c r="B541" s="175"/>
      <c r="C541" s="44"/>
      <c r="D541" s="45"/>
      <c r="E541" s="41"/>
      <c r="F541" s="41"/>
      <c r="G541" s="41"/>
      <c r="H541" s="41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  <c r="DT541" s="43"/>
      <c r="DU541" s="43"/>
      <c r="DV541" s="43"/>
      <c r="DW541" s="43"/>
      <c r="DX541" s="43"/>
      <c r="DY541" s="43"/>
      <c r="DZ541" s="43"/>
      <c r="EA541" s="43"/>
      <c r="EB541" s="43"/>
      <c r="EC541" s="43"/>
      <c r="ED541" s="43"/>
      <c r="EE541" s="43"/>
      <c r="EF541" s="43"/>
      <c r="EG541" s="43"/>
      <c r="EH541" s="43"/>
      <c r="EI541" s="43"/>
      <c r="EJ541" s="43"/>
      <c r="EK541" s="43"/>
      <c r="EL541" s="43"/>
      <c r="EM541" s="43"/>
      <c r="EN541" s="43"/>
      <c r="EO541" s="43"/>
      <c r="EP541" s="43"/>
      <c r="EQ541" s="43"/>
      <c r="ER541" s="43"/>
      <c r="ES541" s="43"/>
      <c r="ET541" s="43"/>
      <c r="EU541" s="43"/>
      <c r="EV541" s="43"/>
      <c r="EW541" s="43"/>
      <c r="EX541" s="43"/>
      <c r="EY541" s="43"/>
      <c r="EZ541" s="43"/>
      <c r="FA541" s="43"/>
      <c r="FB541" s="43"/>
      <c r="FC541" s="43"/>
      <c r="FD541" s="43"/>
      <c r="FE541" s="43"/>
      <c r="FF541" s="43"/>
      <c r="FG541" s="43"/>
      <c r="FH541" s="43"/>
      <c r="FI541" s="43"/>
      <c r="FJ541" s="43"/>
      <c r="FK541" s="43"/>
      <c r="FL541" s="43"/>
      <c r="FM541" s="43"/>
      <c r="FN541" s="43"/>
      <c r="FO541" s="43"/>
      <c r="FP541" s="43"/>
      <c r="FQ541" s="43"/>
      <c r="FR541" s="43"/>
      <c r="FS541" s="43"/>
      <c r="FT541" s="43"/>
      <c r="FU541" s="43"/>
      <c r="FV541" s="43"/>
      <c r="FW541" s="43"/>
      <c r="FX541" s="43"/>
      <c r="FY541" s="43"/>
      <c r="FZ541" s="43"/>
      <c r="GA541" s="43"/>
      <c r="GB541" s="43"/>
      <c r="GC541" s="43"/>
      <c r="GD541" s="43"/>
      <c r="GE541" s="43"/>
      <c r="GF541" s="43"/>
      <c r="GG541" s="43"/>
    </row>
    <row r="542" spans="1:189">
      <c r="A542" s="175"/>
      <c r="B542" s="175"/>
      <c r="C542" s="44"/>
      <c r="D542" s="45"/>
      <c r="E542" s="41"/>
      <c r="F542" s="41"/>
      <c r="G542" s="41"/>
      <c r="H542" s="41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  <c r="ES542" s="43"/>
      <c r="ET542" s="43"/>
      <c r="EU542" s="43"/>
      <c r="EV542" s="43"/>
      <c r="EW542" s="43"/>
      <c r="EX542" s="43"/>
      <c r="EY542" s="43"/>
      <c r="EZ542" s="43"/>
      <c r="FA542" s="43"/>
      <c r="FB542" s="43"/>
      <c r="FC542" s="43"/>
      <c r="FD542" s="43"/>
      <c r="FE542" s="43"/>
      <c r="FF542" s="43"/>
      <c r="FG542" s="43"/>
      <c r="FH542" s="43"/>
      <c r="FI542" s="43"/>
      <c r="FJ542" s="43"/>
      <c r="FK542" s="43"/>
      <c r="FL542" s="43"/>
      <c r="FM542" s="43"/>
      <c r="FN542" s="43"/>
      <c r="FO542" s="43"/>
      <c r="FP542" s="43"/>
      <c r="FQ542" s="43"/>
      <c r="FR542" s="43"/>
      <c r="FS542" s="43"/>
      <c r="FT542" s="43"/>
      <c r="FU542" s="43"/>
      <c r="FV542" s="43"/>
      <c r="FW542" s="43"/>
      <c r="FX542" s="43"/>
      <c r="FY542" s="43"/>
      <c r="FZ542" s="43"/>
      <c r="GA542" s="43"/>
      <c r="GB542" s="43"/>
      <c r="GC542" s="43"/>
      <c r="GD542" s="43"/>
      <c r="GE542" s="43"/>
      <c r="GF542" s="43"/>
      <c r="GG542" s="43"/>
    </row>
    <row r="543" spans="1:189">
      <c r="A543" s="175"/>
      <c r="B543" s="175"/>
      <c r="C543" s="44"/>
      <c r="D543" s="45"/>
      <c r="E543" s="41"/>
      <c r="F543" s="41"/>
      <c r="G543" s="41"/>
      <c r="H543" s="41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  <c r="EM543" s="43"/>
      <c r="EN543" s="43"/>
      <c r="EO543" s="43"/>
      <c r="EP543" s="43"/>
      <c r="EQ543" s="43"/>
      <c r="ER543" s="43"/>
      <c r="ES543" s="43"/>
      <c r="ET543" s="43"/>
      <c r="EU543" s="43"/>
      <c r="EV543" s="43"/>
      <c r="EW543" s="43"/>
      <c r="EX543" s="43"/>
      <c r="EY543" s="43"/>
      <c r="EZ543" s="43"/>
      <c r="FA543" s="43"/>
      <c r="FB543" s="43"/>
      <c r="FC543" s="43"/>
      <c r="FD543" s="43"/>
      <c r="FE543" s="43"/>
      <c r="FF543" s="43"/>
      <c r="FG543" s="43"/>
      <c r="FH543" s="43"/>
      <c r="FI543" s="43"/>
      <c r="FJ543" s="43"/>
      <c r="FK543" s="43"/>
      <c r="FL543" s="43"/>
      <c r="FM543" s="43"/>
      <c r="FN543" s="43"/>
      <c r="FO543" s="43"/>
      <c r="FP543" s="43"/>
      <c r="FQ543" s="43"/>
      <c r="FR543" s="43"/>
      <c r="FS543" s="43"/>
      <c r="FT543" s="43"/>
      <c r="FU543" s="43"/>
      <c r="FV543" s="43"/>
      <c r="FW543" s="43"/>
      <c r="FX543" s="43"/>
      <c r="FY543" s="43"/>
      <c r="FZ543" s="43"/>
      <c r="GA543" s="43"/>
      <c r="GB543" s="43"/>
      <c r="GC543" s="43"/>
      <c r="GD543" s="43"/>
      <c r="GE543" s="43"/>
      <c r="GF543" s="43"/>
      <c r="GG543" s="43"/>
    </row>
    <row r="544" spans="1:189">
      <c r="A544" s="175"/>
      <c r="B544" s="175"/>
      <c r="C544" s="44"/>
      <c r="D544" s="45"/>
      <c r="E544" s="41"/>
      <c r="F544" s="41"/>
      <c r="G544" s="41"/>
      <c r="H544" s="41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  <c r="EM544" s="43"/>
      <c r="EN544" s="43"/>
      <c r="EO544" s="43"/>
      <c r="EP544" s="43"/>
      <c r="EQ544" s="43"/>
      <c r="ER544" s="43"/>
      <c r="ES544" s="43"/>
      <c r="ET544" s="43"/>
      <c r="EU544" s="43"/>
      <c r="EV544" s="43"/>
      <c r="EW544" s="43"/>
      <c r="EX544" s="43"/>
      <c r="EY544" s="43"/>
      <c r="EZ544" s="43"/>
      <c r="FA544" s="43"/>
      <c r="FB544" s="43"/>
      <c r="FC544" s="43"/>
      <c r="FD544" s="43"/>
      <c r="FE544" s="43"/>
      <c r="FF544" s="43"/>
      <c r="FG544" s="43"/>
      <c r="FH544" s="43"/>
      <c r="FI544" s="43"/>
      <c r="FJ544" s="43"/>
      <c r="FK544" s="43"/>
      <c r="FL544" s="43"/>
      <c r="FM544" s="43"/>
      <c r="FN544" s="43"/>
      <c r="FO544" s="43"/>
      <c r="FP544" s="43"/>
      <c r="FQ544" s="43"/>
      <c r="FR544" s="43"/>
      <c r="FS544" s="43"/>
      <c r="FT544" s="43"/>
      <c r="FU544" s="43"/>
      <c r="FV544" s="43"/>
      <c r="FW544" s="43"/>
      <c r="FX544" s="43"/>
      <c r="FY544" s="43"/>
      <c r="FZ544" s="43"/>
      <c r="GA544" s="43"/>
      <c r="GB544" s="43"/>
      <c r="GC544" s="43"/>
      <c r="GD544" s="43"/>
      <c r="GE544" s="43"/>
      <c r="GF544" s="43"/>
      <c r="GG544" s="43"/>
    </row>
    <row r="545" spans="1:189">
      <c r="A545" s="175"/>
      <c r="B545" s="175"/>
      <c r="C545" s="44"/>
      <c r="D545" s="45"/>
      <c r="E545" s="41"/>
      <c r="F545" s="41"/>
      <c r="G545" s="41"/>
      <c r="H545" s="41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  <c r="ES545" s="43"/>
      <c r="ET545" s="43"/>
      <c r="EU545" s="43"/>
      <c r="EV545" s="43"/>
      <c r="EW545" s="43"/>
      <c r="EX545" s="43"/>
      <c r="EY545" s="43"/>
      <c r="EZ545" s="43"/>
      <c r="FA545" s="43"/>
      <c r="FB545" s="43"/>
      <c r="FC545" s="43"/>
      <c r="FD545" s="43"/>
      <c r="FE545" s="43"/>
      <c r="FF545" s="43"/>
      <c r="FG545" s="43"/>
      <c r="FH545" s="43"/>
      <c r="FI545" s="43"/>
      <c r="FJ545" s="43"/>
      <c r="FK545" s="43"/>
      <c r="FL545" s="43"/>
      <c r="FM545" s="43"/>
      <c r="FN545" s="43"/>
      <c r="FO545" s="43"/>
      <c r="FP545" s="43"/>
      <c r="FQ545" s="43"/>
      <c r="FR545" s="43"/>
      <c r="FS545" s="43"/>
      <c r="FT545" s="43"/>
      <c r="FU545" s="43"/>
      <c r="FV545" s="43"/>
      <c r="FW545" s="43"/>
      <c r="FX545" s="43"/>
      <c r="FY545" s="43"/>
      <c r="FZ545" s="43"/>
      <c r="GA545" s="43"/>
      <c r="GB545" s="43"/>
      <c r="GC545" s="43"/>
      <c r="GD545" s="43"/>
      <c r="GE545" s="43"/>
      <c r="GF545" s="43"/>
      <c r="GG545" s="43"/>
    </row>
    <row r="546" spans="1:189">
      <c r="A546" s="175"/>
      <c r="B546" s="175"/>
      <c r="C546" s="44"/>
      <c r="D546" s="45"/>
      <c r="E546" s="41"/>
      <c r="F546" s="41"/>
      <c r="G546" s="41"/>
      <c r="H546" s="41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  <c r="DT546" s="43"/>
      <c r="DU546" s="43"/>
      <c r="DV546" s="43"/>
      <c r="DW546" s="43"/>
      <c r="DX546" s="43"/>
      <c r="DY546" s="43"/>
      <c r="DZ546" s="43"/>
      <c r="EA546" s="43"/>
      <c r="EB546" s="43"/>
      <c r="EC546" s="43"/>
      <c r="ED546" s="43"/>
      <c r="EE546" s="43"/>
      <c r="EF546" s="43"/>
      <c r="EG546" s="43"/>
      <c r="EH546" s="43"/>
      <c r="EI546" s="43"/>
      <c r="EJ546" s="43"/>
      <c r="EK546" s="43"/>
      <c r="EL546" s="43"/>
      <c r="EM546" s="43"/>
      <c r="EN546" s="43"/>
      <c r="EO546" s="43"/>
      <c r="EP546" s="43"/>
      <c r="EQ546" s="43"/>
      <c r="ER546" s="43"/>
      <c r="ES546" s="43"/>
      <c r="ET546" s="43"/>
      <c r="EU546" s="43"/>
      <c r="EV546" s="43"/>
      <c r="EW546" s="43"/>
      <c r="EX546" s="43"/>
      <c r="EY546" s="43"/>
      <c r="EZ546" s="43"/>
      <c r="FA546" s="43"/>
      <c r="FB546" s="43"/>
      <c r="FC546" s="43"/>
      <c r="FD546" s="43"/>
      <c r="FE546" s="43"/>
      <c r="FF546" s="43"/>
      <c r="FG546" s="43"/>
      <c r="FH546" s="43"/>
      <c r="FI546" s="43"/>
      <c r="FJ546" s="43"/>
      <c r="FK546" s="43"/>
      <c r="FL546" s="43"/>
      <c r="FM546" s="43"/>
      <c r="FN546" s="43"/>
      <c r="FO546" s="43"/>
      <c r="FP546" s="43"/>
      <c r="FQ546" s="43"/>
      <c r="FR546" s="43"/>
      <c r="FS546" s="43"/>
      <c r="FT546" s="43"/>
      <c r="FU546" s="43"/>
      <c r="FV546" s="43"/>
      <c r="FW546" s="43"/>
      <c r="FX546" s="43"/>
      <c r="FY546" s="43"/>
      <c r="FZ546" s="43"/>
      <c r="GA546" s="43"/>
      <c r="GB546" s="43"/>
      <c r="GC546" s="43"/>
      <c r="GD546" s="43"/>
      <c r="GE546" s="43"/>
      <c r="GF546" s="43"/>
      <c r="GG546" s="43"/>
    </row>
    <row r="547" spans="1:189">
      <c r="A547" s="175"/>
      <c r="B547" s="175"/>
      <c r="C547" s="44"/>
      <c r="D547" s="45"/>
      <c r="E547" s="41"/>
      <c r="F547" s="41"/>
      <c r="G547" s="41"/>
      <c r="H547" s="41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  <c r="ES547" s="43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  <c r="FH547" s="43"/>
      <c r="FI547" s="43"/>
      <c r="FJ547" s="43"/>
      <c r="FK547" s="43"/>
      <c r="FL547" s="43"/>
      <c r="FM547" s="43"/>
      <c r="FN547" s="43"/>
      <c r="FO547" s="43"/>
      <c r="FP547" s="43"/>
      <c r="FQ547" s="43"/>
      <c r="FR547" s="43"/>
      <c r="FS547" s="43"/>
      <c r="FT547" s="43"/>
      <c r="FU547" s="43"/>
      <c r="FV547" s="43"/>
      <c r="FW547" s="43"/>
      <c r="FX547" s="43"/>
      <c r="FY547" s="43"/>
      <c r="FZ547" s="43"/>
      <c r="GA547" s="43"/>
      <c r="GB547" s="43"/>
      <c r="GC547" s="43"/>
      <c r="GD547" s="43"/>
      <c r="GE547" s="43"/>
      <c r="GF547" s="43"/>
      <c r="GG547" s="43"/>
    </row>
    <row r="548" spans="1:189">
      <c r="A548" s="175"/>
      <c r="B548" s="175"/>
      <c r="C548" s="44"/>
      <c r="D548" s="45"/>
      <c r="E548" s="41"/>
      <c r="F548" s="41"/>
      <c r="G548" s="41"/>
      <c r="H548" s="41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  <c r="EM548" s="43"/>
      <c r="EN548" s="43"/>
      <c r="EO548" s="43"/>
      <c r="EP548" s="43"/>
      <c r="EQ548" s="43"/>
      <c r="ER548" s="43"/>
      <c r="ES548" s="43"/>
      <c r="ET548" s="43"/>
      <c r="EU548" s="43"/>
      <c r="EV548" s="43"/>
      <c r="EW548" s="43"/>
      <c r="EX548" s="43"/>
      <c r="EY548" s="43"/>
      <c r="EZ548" s="43"/>
      <c r="FA548" s="43"/>
      <c r="FB548" s="43"/>
      <c r="FC548" s="43"/>
      <c r="FD548" s="43"/>
      <c r="FE548" s="43"/>
      <c r="FF548" s="43"/>
      <c r="FG548" s="43"/>
      <c r="FH548" s="43"/>
      <c r="FI548" s="43"/>
      <c r="FJ548" s="43"/>
      <c r="FK548" s="43"/>
      <c r="FL548" s="43"/>
      <c r="FM548" s="43"/>
      <c r="FN548" s="43"/>
      <c r="FO548" s="43"/>
      <c r="FP548" s="43"/>
      <c r="FQ548" s="43"/>
      <c r="FR548" s="43"/>
      <c r="FS548" s="43"/>
      <c r="FT548" s="43"/>
      <c r="FU548" s="43"/>
      <c r="FV548" s="43"/>
      <c r="FW548" s="43"/>
      <c r="FX548" s="43"/>
      <c r="FY548" s="43"/>
      <c r="FZ548" s="43"/>
      <c r="GA548" s="43"/>
      <c r="GB548" s="43"/>
      <c r="GC548" s="43"/>
      <c r="GD548" s="43"/>
      <c r="GE548" s="43"/>
      <c r="GF548" s="43"/>
      <c r="GG548" s="43"/>
    </row>
    <row r="549" spans="1:189">
      <c r="A549" s="175"/>
      <c r="B549" s="175"/>
      <c r="C549" s="44"/>
      <c r="D549" s="45"/>
      <c r="E549" s="41"/>
      <c r="F549" s="41"/>
      <c r="G549" s="41"/>
      <c r="H549" s="41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  <c r="ES549" s="43"/>
      <c r="ET549" s="43"/>
      <c r="EU549" s="43"/>
      <c r="EV549" s="43"/>
      <c r="EW549" s="43"/>
      <c r="EX549" s="43"/>
      <c r="EY549" s="43"/>
      <c r="EZ549" s="43"/>
      <c r="FA549" s="43"/>
      <c r="FB549" s="43"/>
      <c r="FC549" s="43"/>
      <c r="FD549" s="43"/>
      <c r="FE549" s="43"/>
      <c r="FF549" s="43"/>
      <c r="FG549" s="43"/>
      <c r="FH549" s="43"/>
      <c r="FI549" s="43"/>
      <c r="FJ549" s="43"/>
      <c r="FK549" s="43"/>
      <c r="FL549" s="43"/>
      <c r="FM549" s="43"/>
      <c r="FN549" s="43"/>
      <c r="FO549" s="43"/>
      <c r="FP549" s="43"/>
      <c r="FQ549" s="43"/>
      <c r="FR549" s="43"/>
      <c r="FS549" s="43"/>
      <c r="FT549" s="43"/>
      <c r="FU549" s="43"/>
      <c r="FV549" s="43"/>
      <c r="FW549" s="43"/>
      <c r="FX549" s="43"/>
      <c r="FY549" s="43"/>
      <c r="FZ549" s="43"/>
      <c r="GA549" s="43"/>
      <c r="GB549" s="43"/>
      <c r="GC549" s="43"/>
      <c r="GD549" s="43"/>
      <c r="GE549" s="43"/>
      <c r="GF549" s="43"/>
      <c r="GG549" s="43"/>
    </row>
    <row r="550" spans="1:189">
      <c r="A550" s="175"/>
      <c r="B550" s="175"/>
      <c r="C550" s="44"/>
      <c r="D550" s="45"/>
      <c r="E550" s="41"/>
      <c r="F550" s="41"/>
      <c r="G550" s="41"/>
      <c r="H550" s="41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  <c r="EM550" s="43"/>
      <c r="EN550" s="43"/>
      <c r="EO550" s="43"/>
      <c r="EP550" s="43"/>
      <c r="EQ550" s="43"/>
      <c r="ER550" s="43"/>
      <c r="ES550" s="43"/>
      <c r="ET550" s="43"/>
      <c r="EU550" s="43"/>
      <c r="EV550" s="43"/>
      <c r="EW550" s="43"/>
      <c r="EX550" s="43"/>
      <c r="EY550" s="43"/>
      <c r="EZ550" s="43"/>
      <c r="FA550" s="43"/>
      <c r="FB550" s="43"/>
      <c r="FC550" s="43"/>
      <c r="FD550" s="43"/>
      <c r="FE550" s="43"/>
      <c r="FF550" s="43"/>
      <c r="FG550" s="43"/>
      <c r="FH550" s="43"/>
      <c r="FI550" s="43"/>
      <c r="FJ550" s="43"/>
      <c r="FK550" s="43"/>
      <c r="FL550" s="43"/>
      <c r="FM550" s="43"/>
      <c r="FN550" s="43"/>
      <c r="FO550" s="43"/>
      <c r="FP550" s="43"/>
      <c r="FQ550" s="43"/>
      <c r="FR550" s="43"/>
      <c r="FS550" s="43"/>
      <c r="FT550" s="43"/>
      <c r="FU550" s="43"/>
      <c r="FV550" s="43"/>
      <c r="FW550" s="43"/>
      <c r="FX550" s="43"/>
      <c r="FY550" s="43"/>
      <c r="FZ550" s="43"/>
      <c r="GA550" s="43"/>
      <c r="GB550" s="43"/>
      <c r="GC550" s="43"/>
      <c r="GD550" s="43"/>
      <c r="GE550" s="43"/>
      <c r="GF550" s="43"/>
      <c r="GG550" s="43"/>
    </row>
    <row r="551" spans="1:189">
      <c r="A551" s="175"/>
      <c r="B551" s="175"/>
      <c r="C551" s="44"/>
      <c r="D551" s="45"/>
      <c r="E551" s="41"/>
      <c r="F551" s="41"/>
      <c r="G551" s="41"/>
      <c r="H551" s="41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  <c r="FA551" s="43"/>
      <c r="FB551" s="43"/>
      <c r="FC551" s="43"/>
      <c r="FD551" s="43"/>
      <c r="FE551" s="43"/>
      <c r="FF551" s="43"/>
      <c r="FG551" s="43"/>
      <c r="FH551" s="43"/>
      <c r="FI551" s="43"/>
      <c r="FJ551" s="43"/>
      <c r="FK551" s="43"/>
      <c r="FL551" s="43"/>
      <c r="FM551" s="43"/>
      <c r="FN551" s="43"/>
      <c r="FO551" s="43"/>
      <c r="FP551" s="43"/>
      <c r="FQ551" s="43"/>
      <c r="FR551" s="43"/>
      <c r="FS551" s="43"/>
      <c r="FT551" s="43"/>
      <c r="FU551" s="43"/>
      <c r="FV551" s="43"/>
      <c r="FW551" s="43"/>
      <c r="FX551" s="43"/>
      <c r="FY551" s="43"/>
      <c r="FZ551" s="43"/>
      <c r="GA551" s="43"/>
      <c r="GB551" s="43"/>
      <c r="GC551" s="43"/>
      <c r="GD551" s="43"/>
      <c r="GE551" s="43"/>
      <c r="GF551" s="43"/>
      <c r="GG551" s="43"/>
    </row>
    <row r="552" spans="1:189">
      <c r="A552" s="175"/>
      <c r="B552" s="175"/>
      <c r="C552" s="44"/>
      <c r="D552" s="45"/>
      <c r="E552" s="41"/>
      <c r="F552" s="41"/>
      <c r="G552" s="41"/>
      <c r="H552" s="41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  <c r="ES552" s="43"/>
      <c r="ET552" s="43"/>
      <c r="EU552" s="43"/>
      <c r="EV552" s="43"/>
      <c r="EW552" s="43"/>
      <c r="EX552" s="43"/>
      <c r="EY552" s="43"/>
      <c r="EZ552" s="43"/>
      <c r="FA552" s="43"/>
      <c r="FB552" s="43"/>
      <c r="FC552" s="43"/>
      <c r="FD552" s="43"/>
      <c r="FE552" s="43"/>
      <c r="FF552" s="43"/>
      <c r="FG552" s="43"/>
      <c r="FH552" s="43"/>
      <c r="FI552" s="43"/>
      <c r="FJ552" s="43"/>
      <c r="FK552" s="43"/>
      <c r="FL552" s="43"/>
      <c r="FM552" s="43"/>
      <c r="FN552" s="43"/>
      <c r="FO552" s="43"/>
      <c r="FP552" s="43"/>
      <c r="FQ552" s="43"/>
      <c r="FR552" s="43"/>
      <c r="FS552" s="43"/>
      <c r="FT552" s="43"/>
      <c r="FU552" s="43"/>
      <c r="FV552" s="43"/>
      <c r="FW552" s="43"/>
      <c r="FX552" s="43"/>
      <c r="FY552" s="43"/>
      <c r="FZ552" s="43"/>
      <c r="GA552" s="43"/>
      <c r="GB552" s="43"/>
      <c r="GC552" s="43"/>
      <c r="GD552" s="43"/>
      <c r="GE552" s="43"/>
      <c r="GF552" s="43"/>
      <c r="GG552" s="43"/>
    </row>
    <row r="553" spans="1:189">
      <c r="A553" s="175"/>
      <c r="B553" s="175"/>
      <c r="C553" s="44"/>
      <c r="D553" s="45"/>
      <c r="E553" s="41"/>
      <c r="F553" s="41"/>
      <c r="G553" s="41"/>
      <c r="H553" s="41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  <c r="EM553" s="43"/>
      <c r="EN553" s="43"/>
      <c r="EO553" s="43"/>
      <c r="EP553" s="43"/>
      <c r="EQ553" s="43"/>
      <c r="ER553" s="43"/>
      <c r="ES553" s="43"/>
      <c r="ET553" s="43"/>
      <c r="EU553" s="43"/>
      <c r="EV553" s="43"/>
      <c r="EW553" s="43"/>
      <c r="EX553" s="43"/>
      <c r="EY553" s="43"/>
      <c r="EZ553" s="43"/>
      <c r="FA553" s="43"/>
      <c r="FB553" s="43"/>
      <c r="FC553" s="43"/>
      <c r="FD553" s="43"/>
      <c r="FE553" s="43"/>
      <c r="FF553" s="43"/>
      <c r="FG553" s="43"/>
      <c r="FH553" s="43"/>
      <c r="FI553" s="43"/>
      <c r="FJ553" s="43"/>
      <c r="FK553" s="43"/>
      <c r="FL553" s="43"/>
      <c r="FM553" s="43"/>
      <c r="FN553" s="43"/>
      <c r="FO553" s="43"/>
      <c r="FP553" s="43"/>
      <c r="FQ553" s="43"/>
      <c r="FR553" s="43"/>
      <c r="FS553" s="43"/>
      <c r="FT553" s="43"/>
      <c r="FU553" s="43"/>
      <c r="FV553" s="43"/>
      <c r="FW553" s="43"/>
      <c r="FX553" s="43"/>
      <c r="FY553" s="43"/>
      <c r="FZ553" s="43"/>
      <c r="GA553" s="43"/>
      <c r="GB553" s="43"/>
      <c r="GC553" s="43"/>
      <c r="GD553" s="43"/>
      <c r="GE553" s="43"/>
      <c r="GF553" s="43"/>
      <c r="GG553" s="43"/>
    </row>
    <row r="554" spans="1:189">
      <c r="A554" s="175"/>
      <c r="B554" s="175"/>
      <c r="C554" s="44"/>
      <c r="D554" s="45"/>
      <c r="E554" s="41"/>
      <c r="F554" s="41"/>
      <c r="G554" s="41"/>
      <c r="H554" s="41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  <c r="DT554" s="43"/>
      <c r="DU554" s="43"/>
      <c r="DV554" s="43"/>
      <c r="DW554" s="43"/>
      <c r="DX554" s="43"/>
      <c r="DY554" s="43"/>
      <c r="DZ554" s="43"/>
      <c r="EA554" s="43"/>
      <c r="EB554" s="43"/>
      <c r="EC554" s="43"/>
      <c r="ED554" s="43"/>
      <c r="EE554" s="43"/>
      <c r="EF554" s="43"/>
      <c r="EG554" s="43"/>
      <c r="EH554" s="43"/>
      <c r="EI554" s="43"/>
      <c r="EJ554" s="43"/>
      <c r="EK554" s="43"/>
      <c r="EL554" s="43"/>
      <c r="EM554" s="43"/>
      <c r="EN554" s="43"/>
      <c r="EO554" s="43"/>
      <c r="EP554" s="43"/>
      <c r="EQ554" s="43"/>
      <c r="ER554" s="43"/>
      <c r="ES554" s="43"/>
      <c r="ET554" s="43"/>
      <c r="EU554" s="43"/>
      <c r="EV554" s="43"/>
      <c r="EW554" s="43"/>
      <c r="EX554" s="43"/>
      <c r="EY554" s="43"/>
      <c r="EZ554" s="43"/>
      <c r="FA554" s="43"/>
      <c r="FB554" s="43"/>
      <c r="FC554" s="43"/>
      <c r="FD554" s="43"/>
      <c r="FE554" s="43"/>
      <c r="FF554" s="43"/>
      <c r="FG554" s="43"/>
      <c r="FH554" s="43"/>
      <c r="FI554" s="43"/>
      <c r="FJ554" s="43"/>
      <c r="FK554" s="43"/>
      <c r="FL554" s="43"/>
      <c r="FM554" s="43"/>
      <c r="FN554" s="43"/>
      <c r="FO554" s="43"/>
      <c r="FP554" s="43"/>
      <c r="FQ554" s="43"/>
      <c r="FR554" s="43"/>
      <c r="FS554" s="43"/>
      <c r="FT554" s="43"/>
      <c r="FU554" s="43"/>
      <c r="FV554" s="43"/>
      <c r="FW554" s="43"/>
      <c r="FX554" s="43"/>
      <c r="FY554" s="43"/>
      <c r="FZ554" s="43"/>
      <c r="GA554" s="43"/>
      <c r="GB554" s="43"/>
      <c r="GC554" s="43"/>
      <c r="GD554" s="43"/>
      <c r="GE554" s="43"/>
      <c r="GF554" s="43"/>
      <c r="GG554" s="43"/>
    </row>
    <row r="555" spans="1:189">
      <c r="A555" s="175"/>
      <c r="B555" s="175"/>
      <c r="C555" s="44"/>
      <c r="D555" s="45"/>
      <c r="E555" s="41"/>
      <c r="F555" s="41"/>
      <c r="G555" s="41"/>
      <c r="H555" s="41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  <c r="EM555" s="43"/>
      <c r="EN555" s="43"/>
      <c r="EO555" s="43"/>
      <c r="EP555" s="43"/>
      <c r="EQ555" s="43"/>
      <c r="ER555" s="43"/>
      <c r="ES555" s="43"/>
      <c r="ET555" s="43"/>
      <c r="EU555" s="43"/>
      <c r="EV555" s="43"/>
      <c r="EW555" s="43"/>
      <c r="EX555" s="43"/>
      <c r="EY555" s="43"/>
      <c r="EZ555" s="43"/>
      <c r="FA555" s="43"/>
      <c r="FB555" s="43"/>
      <c r="FC555" s="43"/>
      <c r="FD555" s="43"/>
      <c r="FE555" s="43"/>
      <c r="FF555" s="43"/>
      <c r="FG555" s="43"/>
      <c r="FH555" s="43"/>
      <c r="FI555" s="43"/>
      <c r="FJ555" s="43"/>
      <c r="FK555" s="43"/>
      <c r="FL555" s="43"/>
      <c r="FM555" s="43"/>
      <c r="FN555" s="43"/>
      <c r="FO555" s="43"/>
      <c r="FP555" s="43"/>
      <c r="FQ555" s="43"/>
      <c r="FR555" s="43"/>
      <c r="FS555" s="43"/>
      <c r="FT555" s="43"/>
      <c r="FU555" s="43"/>
      <c r="FV555" s="43"/>
      <c r="FW555" s="43"/>
      <c r="FX555" s="43"/>
      <c r="FY555" s="43"/>
      <c r="FZ555" s="43"/>
      <c r="GA555" s="43"/>
      <c r="GB555" s="43"/>
      <c r="GC555" s="43"/>
      <c r="GD555" s="43"/>
      <c r="GE555" s="43"/>
      <c r="GF555" s="43"/>
      <c r="GG555" s="43"/>
    </row>
    <row r="556" spans="1:189">
      <c r="A556" s="175"/>
      <c r="B556" s="175"/>
      <c r="C556" s="44"/>
      <c r="D556" s="45"/>
      <c r="E556" s="41"/>
      <c r="F556" s="41"/>
      <c r="G556" s="41"/>
      <c r="H556" s="41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  <c r="EM556" s="43"/>
      <c r="EN556" s="43"/>
      <c r="EO556" s="43"/>
      <c r="EP556" s="43"/>
      <c r="EQ556" s="43"/>
      <c r="ER556" s="43"/>
      <c r="ES556" s="43"/>
      <c r="ET556" s="43"/>
      <c r="EU556" s="43"/>
      <c r="EV556" s="43"/>
      <c r="EW556" s="43"/>
      <c r="EX556" s="43"/>
      <c r="EY556" s="43"/>
      <c r="EZ556" s="43"/>
      <c r="FA556" s="43"/>
      <c r="FB556" s="43"/>
      <c r="FC556" s="43"/>
      <c r="FD556" s="43"/>
      <c r="FE556" s="43"/>
      <c r="FF556" s="43"/>
      <c r="FG556" s="43"/>
      <c r="FH556" s="43"/>
      <c r="FI556" s="43"/>
      <c r="FJ556" s="43"/>
      <c r="FK556" s="43"/>
      <c r="FL556" s="43"/>
      <c r="FM556" s="43"/>
      <c r="FN556" s="43"/>
      <c r="FO556" s="43"/>
      <c r="FP556" s="43"/>
      <c r="FQ556" s="43"/>
      <c r="FR556" s="43"/>
      <c r="FS556" s="43"/>
      <c r="FT556" s="43"/>
      <c r="FU556" s="43"/>
      <c r="FV556" s="43"/>
      <c r="FW556" s="43"/>
      <c r="FX556" s="43"/>
      <c r="FY556" s="43"/>
      <c r="FZ556" s="43"/>
      <c r="GA556" s="43"/>
      <c r="GB556" s="43"/>
      <c r="GC556" s="43"/>
      <c r="GD556" s="43"/>
      <c r="GE556" s="43"/>
      <c r="GF556" s="43"/>
      <c r="GG556" s="43"/>
    </row>
    <row r="557" spans="1:189">
      <c r="A557" s="175"/>
      <c r="B557" s="175"/>
      <c r="C557" s="44"/>
      <c r="D557" s="45"/>
      <c r="E557" s="41"/>
      <c r="F557" s="41"/>
      <c r="G557" s="41"/>
      <c r="H557" s="41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  <c r="ES557" s="43"/>
      <c r="ET557" s="43"/>
      <c r="EU557" s="43"/>
      <c r="EV557" s="43"/>
      <c r="EW557" s="43"/>
      <c r="EX557" s="43"/>
      <c r="EY557" s="43"/>
      <c r="EZ557" s="43"/>
      <c r="FA557" s="43"/>
      <c r="FB557" s="43"/>
      <c r="FC557" s="43"/>
      <c r="FD557" s="43"/>
      <c r="FE557" s="43"/>
      <c r="FF557" s="43"/>
      <c r="FG557" s="43"/>
      <c r="FH557" s="43"/>
      <c r="FI557" s="43"/>
      <c r="FJ557" s="43"/>
      <c r="FK557" s="43"/>
      <c r="FL557" s="43"/>
      <c r="FM557" s="43"/>
      <c r="FN557" s="43"/>
      <c r="FO557" s="43"/>
      <c r="FP557" s="43"/>
      <c r="FQ557" s="43"/>
      <c r="FR557" s="43"/>
      <c r="FS557" s="43"/>
      <c r="FT557" s="43"/>
      <c r="FU557" s="43"/>
      <c r="FV557" s="43"/>
      <c r="FW557" s="43"/>
      <c r="FX557" s="43"/>
      <c r="FY557" s="43"/>
      <c r="FZ557" s="43"/>
      <c r="GA557" s="43"/>
      <c r="GB557" s="43"/>
      <c r="GC557" s="43"/>
      <c r="GD557" s="43"/>
      <c r="GE557" s="43"/>
      <c r="GF557" s="43"/>
      <c r="GG557" s="43"/>
    </row>
    <row r="558" spans="1:189">
      <c r="A558" s="175"/>
      <c r="B558" s="175"/>
      <c r="C558" s="44"/>
      <c r="D558" s="45"/>
      <c r="E558" s="41"/>
      <c r="F558" s="41"/>
      <c r="G558" s="41"/>
      <c r="H558" s="41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  <c r="ES558" s="43"/>
      <c r="ET558" s="43"/>
      <c r="EU558" s="43"/>
      <c r="EV558" s="43"/>
      <c r="EW558" s="43"/>
      <c r="EX558" s="43"/>
      <c r="EY558" s="43"/>
      <c r="EZ558" s="43"/>
      <c r="FA558" s="43"/>
      <c r="FB558" s="43"/>
      <c r="FC558" s="43"/>
      <c r="FD558" s="43"/>
      <c r="FE558" s="43"/>
      <c r="FF558" s="43"/>
      <c r="FG558" s="43"/>
      <c r="FH558" s="43"/>
      <c r="FI558" s="43"/>
      <c r="FJ558" s="43"/>
      <c r="FK558" s="43"/>
      <c r="FL558" s="43"/>
      <c r="FM558" s="43"/>
      <c r="FN558" s="43"/>
      <c r="FO558" s="43"/>
      <c r="FP558" s="43"/>
      <c r="FQ558" s="43"/>
      <c r="FR558" s="43"/>
      <c r="FS558" s="43"/>
      <c r="FT558" s="43"/>
      <c r="FU558" s="43"/>
      <c r="FV558" s="43"/>
      <c r="FW558" s="43"/>
      <c r="FX558" s="43"/>
      <c r="FY558" s="43"/>
      <c r="FZ558" s="43"/>
      <c r="GA558" s="43"/>
      <c r="GB558" s="43"/>
      <c r="GC558" s="43"/>
      <c r="GD558" s="43"/>
      <c r="GE558" s="43"/>
      <c r="GF558" s="43"/>
      <c r="GG558" s="43"/>
    </row>
    <row r="559" spans="1:189">
      <c r="A559" s="175"/>
      <c r="B559" s="175"/>
      <c r="C559" s="44"/>
      <c r="D559" s="45"/>
      <c r="E559" s="41"/>
      <c r="F559" s="41"/>
      <c r="G559" s="41"/>
      <c r="H559" s="41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</row>
    <row r="560" spans="1:189">
      <c r="A560" s="175"/>
      <c r="B560" s="175"/>
      <c r="C560" s="44"/>
      <c r="D560" s="45"/>
      <c r="E560" s="41"/>
      <c r="F560" s="41"/>
      <c r="G560" s="41"/>
      <c r="H560" s="41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  <c r="FA560" s="43"/>
      <c r="FB560" s="43"/>
      <c r="FC560" s="43"/>
      <c r="FD560" s="43"/>
      <c r="FE560" s="43"/>
      <c r="FF560" s="43"/>
      <c r="FG560" s="43"/>
      <c r="FH560" s="43"/>
      <c r="FI560" s="43"/>
      <c r="FJ560" s="43"/>
      <c r="FK560" s="43"/>
      <c r="FL560" s="43"/>
      <c r="FM560" s="43"/>
      <c r="FN560" s="43"/>
      <c r="FO560" s="43"/>
      <c r="FP560" s="43"/>
      <c r="FQ560" s="43"/>
      <c r="FR560" s="43"/>
      <c r="FS560" s="43"/>
      <c r="FT560" s="43"/>
      <c r="FU560" s="43"/>
      <c r="FV560" s="43"/>
      <c r="FW560" s="43"/>
      <c r="FX560" s="43"/>
      <c r="FY560" s="43"/>
      <c r="FZ560" s="43"/>
      <c r="GA560" s="43"/>
      <c r="GB560" s="43"/>
      <c r="GC560" s="43"/>
      <c r="GD560" s="43"/>
      <c r="GE560" s="43"/>
      <c r="GF560" s="43"/>
      <c r="GG560" s="43"/>
    </row>
    <row r="561" spans="1:189">
      <c r="A561" s="175"/>
      <c r="B561" s="175"/>
      <c r="C561" s="44"/>
      <c r="D561" s="45"/>
      <c r="E561" s="41"/>
      <c r="F561" s="41"/>
      <c r="G561" s="41"/>
      <c r="H561" s="41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  <c r="ES561" s="43"/>
      <c r="ET561" s="43"/>
      <c r="EU561" s="43"/>
      <c r="EV561" s="43"/>
      <c r="EW561" s="43"/>
      <c r="EX561" s="43"/>
      <c r="EY561" s="43"/>
      <c r="EZ561" s="43"/>
      <c r="FA561" s="43"/>
      <c r="FB561" s="43"/>
      <c r="FC561" s="43"/>
      <c r="FD561" s="43"/>
      <c r="FE561" s="43"/>
      <c r="FF561" s="43"/>
      <c r="FG561" s="43"/>
      <c r="FH561" s="43"/>
      <c r="FI561" s="43"/>
      <c r="FJ561" s="43"/>
      <c r="FK561" s="43"/>
      <c r="FL561" s="43"/>
      <c r="FM561" s="43"/>
      <c r="FN561" s="43"/>
      <c r="FO561" s="43"/>
      <c r="FP561" s="43"/>
      <c r="FQ561" s="43"/>
      <c r="FR561" s="43"/>
      <c r="FS561" s="43"/>
      <c r="FT561" s="43"/>
      <c r="FU561" s="43"/>
      <c r="FV561" s="43"/>
      <c r="FW561" s="43"/>
      <c r="FX561" s="43"/>
      <c r="FY561" s="43"/>
      <c r="FZ561" s="43"/>
      <c r="GA561" s="43"/>
      <c r="GB561" s="43"/>
      <c r="GC561" s="43"/>
      <c r="GD561" s="43"/>
      <c r="GE561" s="43"/>
      <c r="GF561" s="43"/>
      <c r="GG561" s="43"/>
    </row>
    <row r="562" spans="1:189">
      <c r="A562" s="175"/>
      <c r="B562" s="175"/>
      <c r="C562" s="44"/>
      <c r="D562" s="45"/>
      <c r="E562" s="41"/>
      <c r="F562" s="41"/>
      <c r="G562" s="41"/>
      <c r="H562" s="41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  <c r="EM562" s="43"/>
      <c r="EN562" s="43"/>
      <c r="EO562" s="43"/>
      <c r="EP562" s="43"/>
      <c r="EQ562" s="43"/>
      <c r="ER562" s="43"/>
      <c r="ES562" s="43"/>
      <c r="ET562" s="43"/>
      <c r="EU562" s="43"/>
      <c r="EV562" s="43"/>
      <c r="EW562" s="43"/>
      <c r="EX562" s="43"/>
      <c r="EY562" s="43"/>
      <c r="EZ562" s="43"/>
      <c r="FA562" s="43"/>
      <c r="FB562" s="43"/>
      <c r="FC562" s="43"/>
      <c r="FD562" s="43"/>
      <c r="FE562" s="43"/>
      <c r="FF562" s="43"/>
      <c r="FG562" s="43"/>
      <c r="FH562" s="43"/>
      <c r="FI562" s="43"/>
      <c r="FJ562" s="43"/>
      <c r="FK562" s="43"/>
      <c r="FL562" s="43"/>
      <c r="FM562" s="43"/>
      <c r="FN562" s="43"/>
      <c r="FO562" s="43"/>
      <c r="FP562" s="43"/>
      <c r="FQ562" s="43"/>
      <c r="FR562" s="43"/>
      <c r="FS562" s="43"/>
      <c r="FT562" s="43"/>
      <c r="FU562" s="43"/>
      <c r="FV562" s="43"/>
      <c r="FW562" s="43"/>
      <c r="FX562" s="43"/>
      <c r="FY562" s="43"/>
      <c r="FZ562" s="43"/>
      <c r="GA562" s="43"/>
      <c r="GB562" s="43"/>
      <c r="GC562" s="43"/>
      <c r="GD562" s="43"/>
      <c r="GE562" s="43"/>
      <c r="GF562" s="43"/>
      <c r="GG562" s="43"/>
    </row>
    <row r="563" spans="1:189">
      <c r="A563" s="175"/>
      <c r="B563" s="175"/>
      <c r="C563" s="44"/>
      <c r="D563" s="45"/>
      <c r="E563" s="41"/>
      <c r="F563" s="41"/>
      <c r="G563" s="41"/>
      <c r="H563" s="41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  <c r="ES563" s="43"/>
      <c r="ET563" s="43"/>
      <c r="EU563" s="43"/>
      <c r="EV563" s="43"/>
      <c r="EW563" s="43"/>
      <c r="EX563" s="43"/>
      <c r="EY563" s="43"/>
      <c r="EZ563" s="43"/>
      <c r="FA563" s="43"/>
      <c r="FB563" s="43"/>
      <c r="FC563" s="43"/>
      <c r="FD563" s="43"/>
      <c r="FE563" s="43"/>
      <c r="FF563" s="43"/>
      <c r="FG563" s="43"/>
      <c r="FH563" s="43"/>
      <c r="FI563" s="43"/>
      <c r="FJ563" s="43"/>
      <c r="FK563" s="43"/>
      <c r="FL563" s="43"/>
      <c r="FM563" s="43"/>
      <c r="FN563" s="43"/>
      <c r="FO563" s="43"/>
      <c r="FP563" s="43"/>
      <c r="FQ563" s="43"/>
      <c r="FR563" s="43"/>
      <c r="FS563" s="43"/>
      <c r="FT563" s="43"/>
      <c r="FU563" s="43"/>
      <c r="FV563" s="43"/>
      <c r="FW563" s="43"/>
      <c r="FX563" s="43"/>
      <c r="FY563" s="43"/>
      <c r="FZ563" s="43"/>
      <c r="GA563" s="43"/>
      <c r="GB563" s="43"/>
      <c r="GC563" s="43"/>
      <c r="GD563" s="43"/>
      <c r="GE563" s="43"/>
      <c r="GF563" s="43"/>
      <c r="GG563" s="43"/>
    </row>
    <row r="564" spans="1:189">
      <c r="A564" s="175"/>
      <c r="B564" s="175"/>
      <c r="C564" s="44"/>
      <c r="D564" s="45"/>
      <c r="E564" s="41"/>
      <c r="F564" s="41"/>
      <c r="G564" s="41"/>
      <c r="H564" s="41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  <c r="ES564" s="43"/>
      <c r="ET564" s="43"/>
      <c r="EU564" s="43"/>
      <c r="EV564" s="43"/>
      <c r="EW564" s="43"/>
      <c r="EX564" s="43"/>
      <c r="EY564" s="43"/>
      <c r="EZ564" s="43"/>
      <c r="FA564" s="43"/>
      <c r="FB564" s="43"/>
      <c r="FC564" s="43"/>
      <c r="FD564" s="43"/>
      <c r="FE564" s="43"/>
      <c r="FF564" s="43"/>
      <c r="FG564" s="43"/>
      <c r="FH564" s="43"/>
      <c r="FI564" s="43"/>
      <c r="FJ564" s="43"/>
      <c r="FK564" s="43"/>
      <c r="FL564" s="43"/>
      <c r="FM564" s="43"/>
      <c r="FN564" s="43"/>
      <c r="FO564" s="43"/>
      <c r="FP564" s="43"/>
      <c r="FQ564" s="43"/>
      <c r="FR564" s="43"/>
      <c r="FS564" s="43"/>
      <c r="FT564" s="43"/>
      <c r="FU564" s="43"/>
      <c r="FV564" s="43"/>
      <c r="FW564" s="43"/>
      <c r="FX564" s="43"/>
      <c r="FY564" s="43"/>
      <c r="FZ564" s="43"/>
      <c r="GA564" s="43"/>
      <c r="GB564" s="43"/>
      <c r="GC564" s="43"/>
      <c r="GD564" s="43"/>
      <c r="GE564" s="43"/>
      <c r="GF564" s="43"/>
      <c r="GG564" s="43"/>
    </row>
    <row r="565" spans="1:189">
      <c r="A565" s="175"/>
      <c r="B565" s="175"/>
      <c r="C565" s="44"/>
      <c r="D565" s="45"/>
      <c r="E565" s="41"/>
      <c r="F565" s="41"/>
      <c r="G565" s="41"/>
      <c r="H565" s="41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  <c r="EM565" s="43"/>
      <c r="EN565" s="43"/>
      <c r="EO565" s="43"/>
      <c r="EP565" s="43"/>
      <c r="EQ565" s="43"/>
      <c r="ER565" s="43"/>
      <c r="ES565" s="43"/>
      <c r="ET565" s="43"/>
      <c r="EU565" s="43"/>
      <c r="EV565" s="43"/>
      <c r="EW565" s="43"/>
      <c r="EX565" s="43"/>
      <c r="EY565" s="43"/>
      <c r="EZ565" s="43"/>
      <c r="FA565" s="43"/>
      <c r="FB565" s="43"/>
      <c r="FC565" s="43"/>
      <c r="FD565" s="43"/>
      <c r="FE565" s="43"/>
      <c r="FF565" s="43"/>
      <c r="FG565" s="43"/>
      <c r="FH565" s="43"/>
      <c r="FI565" s="43"/>
      <c r="FJ565" s="43"/>
      <c r="FK565" s="43"/>
      <c r="FL565" s="43"/>
      <c r="FM565" s="43"/>
      <c r="FN565" s="43"/>
      <c r="FO565" s="43"/>
      <c r="FP565" s="43"/>
      <c r="FQ565" s="43"/>
      <c r="FR565" s="43"/>
      <c r="FS565" s="43"/>
      <c r="FT565" s="43"/>
      <c r="FU565" s="43"/>
      <c r="FV565" s="43"/>
      <c r="FW565" s="43"/>
      <c r="FX565" s="43"/>
      <c r="FY565" s="43"/>
      <c r="FZ565" s="43"/>
      <c r="GA565" s="43"/>
      <c r="GB565" s="43"/>
      <c r="GC565" s="43"/>
      <c r="GD565" s="43"/>
      <c r="GE565" s="43"/>
      <c r="GF565" s="43"/>
      <c r="GG565" s="43"/>
    </row>
    <row r="566" spans="1:189">
      <c r="A566" s="175"/>
      <c r="B566" s="175"/>
      <c r="C566" s="44"/>
      <c r="D566" s="45"/>
      <c r="E566" s="41"/>
      <c r="F566" s="41"/>
      <c r="G566" s="41"/>
      <c r="H566" s="41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  <c r="EM566" s="43"/>
      <c r="EN566" s="43"/>
      <c r="EO566" s="43"/>
      <c r="EP566" s="43"/>
      <c r="EQ566" s="43"/>
      <c r="ER566" s="43"/>
      <c r="ES566" s="43"/>
      <c r="ET566" s="43"/>
      <c r="EU566" s="43"/>
      <c r="EV566" s="43"/>
      <c r="EW566" s="43"/>
      <c r="EX566" s="43"/>
      <c r="EY566" s="43"/>
      <c r="EZ566" s="43"/>
      <c r="FA566" s="43"/>
      <c r="FB566" s="43"/>
      <c r="FC566" s="43"/>
      <c r="FD566" s="43"/>
      <c r="FE566" s="43"/>
      <c r="FF566" s="43"/>
      <c r="FG566" s="43"/>
      <c r="FH566" s="43"/>
      <c r="FI566" s="43"/>
      <c r="FJ566" s="43"/>
      <c r="FK566" s="43"/>
      <c r="FL566" s="43"/>
      <c r="FM566" s="43"/>
      <c r="FN566" s="43"/>
      <c r="FO566" s="43"/>
      <c r="FP566" s="43"/>
      <c r="FQ566" s="43"/>
      <c r="FR566" s="43"/>
      <c r="FS566" s="43"/>
      <c r="FT566" s="43"/>
      <c r="FU566" s="43"/>
      <c r="FV566" s="43"/>
      <c r="FW566" s="43"/>
      <c r="FX566" s="43"/>
      <c r="FY566" s="43"/>
      <c r="FZ566" s="43"/>
      <c r="GA566" s="43"/>
      <c r="GB566" s="43"/>
      <c r="GC566" s="43"/>
      <c r="GD566" s="43"/>
      <c r="GE566" s="43"/>
      <c r="GF566" s="43"/>
      <c r="GG566" s="43"/>
    </row>
    <row r="567" spans="1:189">
      <c r="A567" s="175"/>
      <c r="B567" s="175"/>
      <c r="C567" s="44"/>
      <c r="D567" s="45"/>
      <c r="E567" s="41"/>
      <c r="F567" s="41"/>
      <c r="G567" s="41"/>
      <c r="H567" s="41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  <c r="CN567" s="43"/>
      <c r="CO567" s="43"/>
      <c r="CP567" s="43"/>
      <c r="CQ567" s="43"/>
      <c r="CR567" s="43"/>
      <c r="CS567" s="43"/>
      <c r="CT567" s="43"/>
      <c r="CU567" s="43"/>
      <c r="CV567" s="43"/>
      <c r="CW567" s="43"/>
      <c r="CX567" s="43"/>
      <c r="CY567" s="43"/>
      <c r="CZ567" s="43"/>
      <c r="DA567" s="43"/>
      <c r="DB567" s="43"/>
      <c r="DC567" s="43"/>
      <c r="DD567" s="43"/>
      <c r="DE567" s="43"/>
      <c r="DF567" s="43"/>
      <c r="DG567" s="43"/>
      <c r="DH567" s="43"/>
      <c r="DI567" s="43"/>
      <c r="DJ567" s="43"/>
      <c r="DK567" s="43"/>
      <c r="DL567" s="43"/>
      <c r="DM567" s="43"/>
      <c r="DN567" s="43"/>
      <c r="DO567" s="43"/>
      <c r="DP567" s="43"/>
      <c r="DQ567" s="43"/>
      <c r="DR567" s="43"/>
      <c r="DS567" s="43"/>
      <c r="DT567" s="43"/>
      <c r="DU567" s="43"/>
      <c r="DV567" s="43"/>
      <c r="DW567" s="43"/>
      <c r="DX567" s="43"/>
      <c r="DY567" s="43"/>
      <c r="DZ567" s="43"/>
      <c r="EA567" s="43"/>
      <c r="EB567" s="43"/>
      <c r="EC567" s="43"/>
      <c r="ED567" s="43"/>
      <c r="EE567" s="43"/>
      <c r="EF567" s="43"/>
      <c r="EG567" s="43"/>
      <c r="EH567" s="43"/>
      <c r="EI567" s="43"/>
      <c r="EJ567" s="43"/>
      <c r="EK567" s="43"/>
      <c r="EL567" s="43"/>
      <c r="EM567" s="43"/>
      <c r="EN567" s="43"/>
      <c r="EO567" s="43"/>
      <c r="EP567" s="43"/>
      <c r="EQ567" s="43"/>
      <c r="ER567" s="43"/>
      <c r="ES567" s="43"/>
      <c r="ET567" s="43"/>
      <c r="EU567" s="43"/>
      <c r="EV567" s="43"/>
      <c r="EW567" s="43"/>
      <c r="EX567" s="43"/>
      <c r="EY567" s="43"/>
      <c r="EZ567" s="43"/>
      <c r="FA567" s="43"/>
      <c r="FB567" s="43"/>
      <c r="FC567" s="43"/>
      <c r="FD567" s="43"/>
      <c r="FE567" s="43"/>
      <c r="FF567" s="43"/>
      <c r="FG567" s="43"/>
      <c r="FH567" s="43"/>
      <c r="FI567" s="43"/>
      <c r="FJ567" s="43"/>
      <c r="FK567" s="43"/>
      <c r="FL567" s="43"/>
      <c r="FM567" s="43"/>
      <c r="FN567" s="43"/>
      <c r="FO567" s="43"/>
      <c r="FP567" s="43"/>
      <c r="FQ567" s="43"/>
      <c r="FR567" s="43"/>
      <c r="FS567" s="43"/>
      <c r="FT567" s="43"/>
      <c r="FU567" s="43"/>
      <c r="FV567" s="43"/>
      <c r="FW567" s="43"/>
      <c r="FX567" s="43"/>
      <c r="FY567" s="43"/>
      <c r="FZ567" s="43"/>
      <c r="GA567" s="43"/>
      <c r="GB567" s="43"/>
      <c r="GC567" s="43"/>
      <c r="GD567" s="43"/>
      <c r="GE567" s="43"/>
      <c r="GF567" s="43"/>
      <c r="GG567" s="43"/>
    </row>
    <row r="568" spans="1:189">
      <c r="A568" s="175"/>
      <c r="B568" s="175"/>
      <c r="C568" s="44"/>
      <c r="D568" s="45"/>
      <c r="E568" s="41"/>
      <c r="F568" s="41"/>
      <c r="G568" s="41"/>
      <c r="H568" s="41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  <c r="EM568" s="43"/>
      <c r="EN568" s="43"/>
      <c r="EO568" s="43"/>
      <c r="EP568" s="43"/>
      <c r="EQ568" s="43"/>
      <c r="ER568" s="43"/>
      <c r="ES568" s="43"/>
      <c r="ET568" s="43"/>
      <c r="EU568" s="43"/>
      <c r="EV568" s="43"/>
      <c r="EW568" s="43"/>
      <c r="EX568" s="43"/>
      <c r="EY568" s="43"/>
      <c r="EZ568" s="43"/>
      <c r="FA568" s="43"/>
      <c r="FB568" s="43"/>
      <c r="FC568" s="43"/>
      <c r="FD568" s="43"/>
      <c r="FE568" s="43"/>
      <c r="FF568" s="43"/>
      <c r="FG568" s="43"/>
      <c r="FH568" s="43"/>
      <c r="FI568" s="43"/>
      <c r="FJ568" s="43"/>
      <c r="FK568" s="43"/>
      <c r="FL568" s="43"/>
      <c r="FM568" s="43"/>
      <c r="FN568" s="43"/>
      <c r="FO568" s="43"/>
      <c r="FP568" s="43"/>
      <c r="FQ568" s="43"/>
      <c r="FR568" s="43"/>
      <c r="FS568" s="43"/>
      <c r="FT568" s="43"/>
      <c r="FU568" s="43"/>
      <c r="FV568" s="43"/>
      <c r="FW568" s="43"/>
      <c r="FX568" s="43"/>
      <c r="FY568" s="43"/>
      <c r="FZ568" s="43"/>
      <c r="GA568" s="43"/>
      <c r="GB568" s="43"/>
      <c r="GC568" s="43"/>
      <c r="GD568" s="43"/>
      <c r="GE568" s="43"/>
      <c r="GF568" s="43"/>
      <c r="GG568" s="43"/>
    </row>
    <row r="569" spans="1:189">
      <c r="A569" s="175"/>
      <c r="B569" s="175"/>
      <c r="C569" s="44"/>
      <c r="D569" s="45"/>
      <c r="E569" s="41"/>
      <c r="F569" s="41"/>
      <c r="G569" s="41"/>
      <c r="H569" s="41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3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  <c r="EM569" s="43"/>
      <c r="EN569" s="43"/>
      <c r="EO569" s="43"/>
      <c r="EP569" s="43"/>
      <c r="EQ569" s="43"/>
      <c r="ER569" s="43"/>
      <c r="ES569" s="43"/>
      <c r="ET569" s="43"/>
      <c r="EU569" s="43"/>
      <c r="EV569" s="43"/>
      <c r="EW569" s="43"/>
      <c r="EX569" s="43"/>
      <c r="EY569" s="43"/>
      <c r="EZ569" s="43"/>
      <c r="FA569" s="43"/>
      <c r="FB569" s="43"/>
      <c r="FC569" s="43"/>
      <c r="FD569" s="43"/>
      <c r="FE569" s="43"/>
      <c r="FF569" s="43"/>
      <c r="FG569" s="43"/>
      <c r="FH569" s="43"/>
      <c r="FI569" s="43"/>
      <c r="FJ569" s="43"/>
      <c r="FK569" s="43"/>
      <c r="FL569" s="43"/>
      <c r="FM569" s="43"/>
      <c r="FN569" s="43"/>
      <c r="FO569" s="43"/>
      <c r="FP569" s="43"/>
      <c r="FQ569" s="43"/>
      <c r="FR569" s="43"/>
      <c r="FS569" s="43"/>
      <c r="FT569" s="43"/>
      <c r="FU569" s="43"/>
      <c r="FV569" s="43"/>
      <c r="FW569" s="43"/>
      <c r="FX569" s="43"/>
      <c r="FY569" s="43"/>
      <c r="FZ569" s="43"/>
      <c r="GA569" s="43"/>
      <c r="GB569" s="43"/>
      <c r="GC569" s="43"/>
      <c r="GD569" s="43"/>
      <c r="GE569" s="43"/>
      <c r="GF569" s="43"/>
      <c r="GG569" s="43"/>
    </row>
    <row r="570" spans="1:189">
      <c r="A570" s="175"/>
      <c r="B570" s="175"/>
      <c r="C570" s="44"/>
      <c r="D570" s="45"/>
      <c r="E570" s="41"/>
      <c r="F570" s="41"/>
      <c r="G570" s="41"/>
      <c r="H570" s="41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  <c r="EM570" s="43"/>
      <c r="EN570" s="43"/>
      <c r="EO570" s="43"/>
      <c r="EP570" s="43"/>
      <c r="EQ570" s="43"/>
      <c r="ER570" s="43"/>
      <c r="ES570" s="43"/>
      <c r="ET570" s="43"/>
      <c r="EU570" s="43"/>
      <c r="EV570" s="43"/>
      <c r="EW570" s="43"/>
      <c r="EX570" s="43"/>
      <c r="EY570" s="43"/>
      <c r="EZ570" s="43"/>
      <c r="FA570" s="43"/>
      <c r="FB570" s="43"/>
      <c r="FC570" s="43"/>
      <c r="FD570" s="43"/>
      <c r="FE570" s="43"/>
      <c r="FF570" s="43"/>
      <c r="FG570" s="43"/>
      <c r="FH570" s="43"/>
      <c r="FI570" s="43"/>
      <c r="FJ570" s="43"/>
      <c r="FK570" s="43"/>
      <c r="FL570" s="43"/>
      <c r="FM570" s="43"/>
      <c r="FN570" s="43"/>
      <c r="FO570" s="43"/>
      <c r="FP570" s="43"/>
      <c r="FQ570" s="43"/>
      <c r="FR570" s="43"/>
      <c r="FS570" s="43"/>
      <c r="FT570" s="43"/>
      <c r="FU570" s="43"/>
      <c r="FV570" s="43"/>
      <c r="FW570" s="43"/>
      <c r="FX570" s="43"/>
      <c r="FY570" s="43"/>
      <c r="FZ570" s="43"/>
      <c r="GA570" s="43"/>
      <c r="GB570" s="43"/>
      <c r="GC570" s="43"/>
      <c r="GD570" s="43"/>
      <c r="GE570" s="43"/>
      <c r="GF570" s="43"/>
      <c r="GG570" s="43"/>
    </row>
    <row r="571" spans="1:189">
      <c r="A571" s="175"/>
      <c r="B571" s="175"/>
      <c r="C571" s="44"/>
      <c r="D571" s="45"/>
      <c r="E571" s="41"/>
      <c r="F571" s="41"/>
      <c r="G571" s="41"/>
      <c r="H571" s="41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  <c r="EM571" s="43"/>
      <c r="EN571" s="43"/>
      <c r="EO571" s="43"/>
      <c r="EP571" s="43"/>
      <c r="EQ571" s="43"/>
      <c r="ER571" s="43"/>
      <c r="ES571" s="43"/>
      <c r="ET571" s="43"/>
      <c r="EU571" s="43"/>
      <c r="EV571" s="43"/>
      <c r="EW571" s="43"/>
      <c r="EX571" s="43"/>
      <c r="EY571" s="43"/>
      <c r="EZ571" s="43"/>
      <c r="FA571" s="43"/>
      <c r="FB571" s="43"/>
      <c r="FC571" s="43"/>
      <c r="FD571" s="43"/>
      <c r="FE571" s="43"/>
      <c r="FF571" s="43"/>
      <c r="FG571" s="43"/>
      <c r="FH571" s="43"/>
      <c r="FI571" s="43"/>
      <c r="FJ571" s="43"/>
      <c r="FK571" s="43"/>
      <c r="FL571" s="43"/>
      <c r="FM571" s="43"/>
      <c r="FN571" s="43"/>
      <c r="FO571" s="43"/>
      <c r="FP571" s="43"/>
      <c r="FQ571" s="43"/>
      <c r="FR571" s="43"/>
      <c r="FS571" s="43"/>
      <c r="FT571" s="43"/>
      <c r="FU571" s="43"/>
      <c r="FV571" s="43"/>
      <c r="FW571" s="43"/>
      <c r="FX571" s="43"/>
      <c r="FY571" s="43"/>
      <c r="FZ571" s="43"/>
      <c r="GA571" s="43"/>
      <c r="GB571" s="43"/>
      <c r="GC571" s="43"/>
      <c r="GD571" s="43"/>
      <c r="GE571" s="43"/>
      <c r="GF571" s="43"/>
      <c r="GG571" s="43"/>
    </row>
  </sheetData>
  <autoFilter ref="A1:H391"/>
  <conditionalFormatting sqref="B392:B1048576 B2:B316">
    <cfRule type="duplicateValues" dxfId="7" priority="8"/>
  </conditionalFormatting>
  <conditionalFormatting sqref="B318:B338">
    <cfRule type="duplicateValues" dxfId="6" priority="7"/>
  </conditionalFormatting>
  <conditionalFormatting sqref="C317">
    <cfRule type="duplicateValues" dxfId="5" priority="4"/>
  </conditionalFormatting>
  <conditionalFormatting sqref="B317">
    <cfRule type="duplicateValues" dxfId="4" priority="5"/>
  </conditionalFormatting>
  <conditionalFormatting sqref="B339">
    <cfRule type="duplicateValues" dxfId="3" priority="3"/>
  </conditionalFormatting>
  <conditionalFormatting sqref="C339">
    <cfRule type="duplicateValues" dxfId="2" priority="2"/>
  </conditionalFormatting>
  <conditionalFormatting sqref="B343:B388 B340:B341">
    <cfRule type="duplicateValues" dxfId="1" priority="187"/>
  </conditionalFormatting>
  <conditionalFormatting sqref="B389:B3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258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424" t="s">
        <v>1938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2" ht="13.5" thickBot="1"/>
    <row r="3" spans="1:12" ht="16.899999999999999" customHeight="1" thickTop="1">
      <c r="A3" s="428" t="s">
        <v>1841</v>
      </c>
      <c r="B3" s="311"/>
      <c r="C3" s="430" t="s">
        <v>1842</v>
      </c>
      <c r="D3" s="425" t="s">
        <v>1833</v>
      </c>
      <c r="E3" s="425" t="s">
        <v>1834</v>
      </c>
      <c r="F3" s="426" t="s">
        <v>1835</v>
      </c>
      <c r="G3" s="426"/>
      <c r="H3" s="427" t="s">
        <v>1829</v>
      </c>
      <c r="I3" s="425" t="s">
        <v>1830</v>
      </c>
      <c r="J3" s="425" t="s">
        <v>1831</v>
      </c>
      <c r="K3" s="425" t="s">
        <v>1827</v>
      </c>
      <c r="L3" s="425" t="s">
        <v>1828</v>
      </c>
    </row>
    <row r="4" spans="1:12" ht="93" customHeight="1">
      <c r="A4" s="429"/>
      <c r="B4" s="312"/>
      <c r="C4" s="431"/>
      <c r="D4" s="425"/>
      <c r="E4" s="425"/>
      <c r="F4" s="425" t="s">
        <v>1836</v>
      </c>
      <c r="G4" s="425" t="s">
        <v>1837</v>
      </c>
      <c r="H4" s="427"/>
      <c r="I4" s="425"/>
      <c r="J4" s="425"/>
      <c r="K4" s="425"/>
      <c r="L4" s="425"/>
    </row>
    <row r="5" spans="1:12" ht="15.75">
      <c r="A5" s="264" t="s">
        <v>1843</v>
      </c>
      <c r="B5" s="313"/>
      <c r="C5" s="432"/>
      <c r="D5" s="425"/>
      <c r="E5" s="425"/>
      <c r="F5" s="425"/>
      <c r="G5" s="425"/>
      <c r="H5" s="427"/>
      <c r="I5" s="425"/>
      <c r="J5" s="425"/>
      <c r="K5" s="425"/>
      <c r="L5" s="425"/>
    </row>
    <row r="6" spans="1:12" ht="25.5">
      <c r="A6" s="265" t="s">
        <v>1844</v>
      </c>
      <c r="B6" s="314" t="s">
        <v>1845</v>
      </c>
      <c r="C6" s="293" t="s">
        <v>1846</v>
      </c>
      <c r="D6" s="299" t="e">
        <f>+'CE Min'!#REF!</f>
        <v>#REF!</v>
      </c>
      <c r="E6" s="299" t="e">
        <f>+'CE Min'!#REF!</f>
        <v>#REF!</v>
      </c>
      <c r="F6" s="299" t="e">
        <f>+'CE Min'!#REF!</f>
        <v>#REF!</v>
      </c>
      <c r="G6" s="299" t="e">
        <f>+'CE Min'!#REF!</f>
        <v>#REF!</v>
      </c>
      <c r="H6" s="299" t="e">
        <f>+'CE Min'!#REF!</f>
        <v>#REF!</v>
      </c>
      <c r="I6" s="299" t="e">
        <f>+'CE Min'!#REF!</f>
        <v>#REF!</v>
      </c>
      <c r="J6" s="299" t="e">
        <f>+'CE Min'!#REF!</f>
        <v>#REF!</v>
      </c>
      <c r="K6" s="299" t="e">
        <f>+'CE Min'!#REF!</f>
        <v>#REF!</v>
      </c>
      <c r="L6" s="299" t="e">
        <f>+'CE Min'!#REF!</f>
        <v>#REF!</v>
      </c>
    </row>
    <row r="7" spans="1:12" ht="25.5">
      <c r="A7" s="266" t="s">
        <v>1847</v>
      </c>
      <c r="B7" s="315">
        <f>+B6+1</f>
        <v>2</v>
      </c>
      <c r="C7" s="294" t="s">
        <v>183</v>
      </c>
      <c r="D7" s="299" t="e">
        <f>+'CE Min'!#REF!</f>
        <v>#REF!</v>
      </c>
      <c r="E7" s="299" t="e">
        <f>+'CE Min'!#REF!</f>
        <v>#REF!</v>
      </c>
      <c r="F7" s="299" t="e">
        <f>+'CE Min'!#REF!</f>
        <v>#REF!</v>
      </c>
      <c r="G7" s="299" t="e">
        <f>+'CE Min'!#REF!</f>
        <v>#REF!</v>
      </c>
      <c r="H7" s="299" t="e">
        <f>+'CE Min'!#REF!</f>
        <v>#REF!</v>
      </c>
      <c r="I7" s="299" t="e">
        <f>+'CE Min'!#REF!</f>
        <v>#REF!</v>
      </c>
      <c r="J7" s="299" t="e">
        <f>+'CE Min'!#REF!</f>
        <v>#REF!</v>
      </c>
      <c r="K7" s="299" t="e">
        <f>+'CE Min'!#REF!</f>
        <v>#REF!</v>
      </c>
      <c r="L7" s="299" t="e">
        <f>+'CE Min'!#REF!</f>
        <v>#REF!</v>
      </c>
    </row>
    <row r="8" spans="1:12">
      <c r="A8" s="266" t="s">
        <v>1848</v>
      </c>
      <c r="B8" s="315">
        <f t="shared" ref="B8:B18" si="0">+B7+1</f>
        <v>3</v>
      </c>
      <c r="C8" s="294" t="s">
        <v>144</v>
      </c>
      <c r="D8" s="299" t="e">
        <f>+'CE Min'!#REF!</f>
        <v>#REF!</v>
      </c>
      <c r="E8" s="299" t="e">
        <f>+'CE Min'!#REF!</f>
        <v>#REF!</v>
      </c>
      <c r="F8" s="299" t="e">
        <f>+'CE Min'!#REF!</f>
        <v>#REF!</v>
      </c>
      <c r="G8" s="299" t="e">
        <f>+'CE Min'!#REF!</f>
        <v>#REF!</v>
      </c>
      <c r="H8" s="299" t="e">
        <f>+'CE Min'!#REF!</f>
        <v>#REF!</v>
      </c>
      <c r="I8" s="299" t="e">
        <f>+'CE Min'!#REF!</f>
        <v>#REF!</v>
      </c>
      <c r="J8" s="299" t="e">
        <f>+'CE Min'!#REF!</f>
        <v>#REF!</v>
      </c>
      <c r="K8" s="299" t="e">
        <f>+'CE Min'!#REF!</f>
        <v>#REF!</v>
      </c>
      <c r="L8" s="299" t="e">
        <f>+'CE Min'!#REF!</f>
        <v>#REF!</v>
      </c>
    </row>
    <row r="9" spans="1:12">
      <c r="A9" s="266" t="s">
        <v>1849</v>
      </c>
      <c r="B9" s="315">
        <f t="shared" si="0"/>
        <v>4</v>
      </c>
      <c r="C9" s="294" t="s">
        <v>145</v>
      </c>
      <c r="D9" s="299" t="e">
        <f>+'CE Min'!#REF!</f>
        <v>#REF!</v>
      </c>
      <c r="E9" s="299" t="e">
        <f>+'CE Min'!#REF!</f>
        <v>#REF!</v>
      </c>
      <c r="F9" s="299" t="e">
        <f>+'CE Min'!#REF!</f>
        <v>#REF!</v>
      </c>
      <c r="G9" s="299" t="e">
        <f>+'CE Min'!#REF!</f>
        <v>#REF!</v>
      </c>
      <c r="H9" s="299" t="e">
        <f>+'CE Min'!#REF!</f>
        <v>#REF!</v>
      </c>
      <c r="I9" s="299" t="e">
        <f>+'CE Min'!#REF!</f>
        <v>#REF!</v>
      </c>
      <c r="J9" s="299" t="e">
        <f>+'CE Min'!#REF!</f>
        <v>#REF!</v>
      </c>
      <c r="K9" s="299" t="e">
        <f>+'CE Min'!#REF!</f>
        <v>#REF!</v>
      </c>
      <c r="L9" s="299" t="e">
        <f>+'CE Min'!#REF!</f>
        <v>#REF!</v>
      </c>
    </row>
    <row r="10" spans="1:12" ht="25.5">
      <c r="A10" s="267" t="s">
        <v>1850</v>
      </c>
      <c r="B10" s="315">
        <f t="shared" si="0"/>
        <v>5</v>
      </c>
      <c r="C10" s="294" t="s">
        <v>186</v>
      </c>
      <c r="D10" s="299" t="e">
        <f>+'CE Min'!#REF!</f>
        <v>#REF!</v>
      </c>
      <c r="E10" s="299" t="e">
        <f>+'CE Min'!#REF!</f>
        <v>#REF!</v>
      </c>
      <c r="F10" s="299" t="e">
        <f>+'CE Min'!#REF!</f>
        <v>#REF!</v>
      </c>
      <c r="G10" s="299" t="e">
        <f>+'CE Min'!#REF!</f>
        <v>#REF!</v>
      </c>
      <c r="H10" s="299" t="e">
        <f>+'CE Min'!#REF!</f>
        <v>#REF!</v>
      </c>
      <c r="I10" s="299" t="e">
        <f>+'CE Min'!#REF!</f>
        <v>#REF!</v>
      </c>
      <c r="J10" s="299" t="e">
        <f>+'CE Min'!#REF!</f>
        <v>#REF!</v>
      </c>
      <c r="K10" s="299" t="e">
        <f>+'CE Min'!#REF!</f>
        <v>#REF!</v>
      </c>
      <c r="L10" s="299" t="e">
        <f>+'CE Min'!#REF!</f>
        <v>#REF!</v>
      </c>
    </row>
    <row r="11" spans="1:12" ht="25.5">
      <c r="A11" s="267" t="s">
        <v>1851</v>
      </c>
      <c r="B11" s="315">
        <f t="shared" si="0"/>
        <v>6</v>
      </c>
      <c r="C11" s="294" t="s">
        <v>1852</v>
      </c>
      <c r="D11" s="299" t="e">
        <f>+'CE Min'!#REF!-'ce art. 44'!D8-'ce art. 44'!D9+'CE Min'!#REF!+'CE Min'!#REF!</f>
        <v>#REF!</v>
      </c>
      <c r="E11" s="299" t="e">
        <f>+'CE Min'!#REF!-'ce art. 44'!E8-'ce art. 44'!E9+'CE Min'!#REF!+'CE Min'!#REF!</f>
        <v>#REF!</v>
      </c>
      <c r="F11" s="299" t="e">
        <f>+'CE Min'!#REF!-'ce art. 44'!F8-'ce art. 44'!F9+'CE Min'!#REF!+'CE Min'!#REF!</f>
        <v>#REF!</v>
      </c>
      <c r="G11" s="299" t="e">
        <f>+'CE Min'!#REF!-'ce art. 44'!G8-'ce art. 44'!G9+'CE Min'!#REF!+'CE Min'!#REF!</f>
        <v>#REF!</v>
      </c>
      <c r="H11" s="299" t="e">
        <f>+'CE Min'!#REF!-'ce art. 44'!H8-'ce art. 44'!H9+'CE Min'!#REF!+'CE Min'!#REF!</f>
        <v>#REF!</v>
      </c>
      <c r="I11" s="299" t="e">
        <f>+'CE Min'!#REF!-'ce art. 44'!I8-'ce art. 44'!I9+'CE Min'!#REF!+'CE Min'!#REF!</f>
        <v>#REF!</v>
      </c>
      <c r="J11" s="299" t="e">
        <f>+'CE Min'!#REF!-'ce art. 44'!J8-'ce art. 44'!J9+'CE Min'!#REF!+'CE Min'!#REF!</f>
        <v>#REF!</v>
      </c>
      <c r="K11" s="299" t="e">
        <f>+'CE Min'!#REF!-'ce art. 44'!K8-'ce art. 44'!K9+'CE Min'!#REF!+'CE Min'!#REF!</f>
        <v>#REF!</v>
      </c>
      <c r="L11" s="299" t="e">
        <f>+'CE Min'!#REF!-'ce art. 44'!L8-'ce art. 44'!L9+'CE Min'!#REF!+'CE Min'!#REF!</f>
        <v>#REF!</v>
      </c>
    </row>
    <row r="12" spans="1:12">
      <c r="A12" s="267" t="s">
        <v>1853</v>
      </c>
      <c r="B12" s="315">
        <f t="shared" si="0"/>
        <v>7</v>
      </c>
      <c r="C12" s="294" t="s">
        <v>364</v>
      </c>
      <c r="D12" s="299" t="e">
        <f>+'CE Min'!#REF!</f>
        <v>#REF!</v>
      </c>
      <c r="E12" s="299" t="e">
        <f>+'CE Min'!#REF!</f>
        <v>#REF!</v>
      </c>
      <c r="F12" s="299" t="e">
        <f>+'CE Min'!#REF!</f>
        <v>#REF!</v>
      </c>
      <c r="G12" s="299" t="e">
        <f>+'CE Min'!#REF!</f>
        <v>#REF!</v>
      </c>
      <c r="H12" s="299" t="e">
        <f>+'CE Min'!#REF!</f>
        <v>#REF!</v>
      </c>
      <c r="I12" s="299" t="e">
        <f>+'CE Min'!#REF!</f>
        <v>#REF!</v>
      </c>
      <c r="J12" s="299" t="e">
        <f>+'CE Min'!#REF!</f>
        <v>#REF!</v>
      </c>
      <c r="K12" s="299" t="e">
        <f>+'CE Min'!#REF!</f>
        <v>#REF!</v>
      </c>
      <c r="L12" s="299" t="e">
        <f>+'CE Min'!#REF!</f>
        <v>#REF!</v>
      </c>
    </row>
    <row r="13" spans="1:12">
      <c r="A13" s="267" t="s">
        <v>1854</v>
      </c>
      <c r="B13" s="315">
        <f t="shared" si="0"/>
        <v>8</v>
      </c>
      <c r="C13" s="295" t="s">
        <v>341</v>
      </c>
      <c r="D13" s="299" t="e">
        <f>+'CE Min'!#REF!</f>
        <v>#REF!</v>
      </c>
      <c r="E13" s="299" t="e">
        <f>+'CE Min'!#REF!</f>
        <v>#REF!</v>
      </c>
      <c r="F13" s="299" t="e">
        <f>+'CE Min'!#REF!</f>
        <v>#REF!</v>
      </c>
      <c r="G13" s="299" t="e">
        <f>+'CE Min'!#REF!</f>
        <v>#REF!</v>
      </c>
      <c r="H13" s="299" t="e">
        <f>+'CE Min'!#REF!</f>
        <v>#REF!</v>
      </c>
      <c r="I13" s="299" t="e">
        <f>+'CE Min'!#REF!</f>
        <v>#REF!</v>
      </c>
      <c r="J13" s="299" t="e">
        <f>+'CE Min'!#REF!</f>
        <v>#REF!</v>
      </c>
      <c r="K13" s="299" t="e">
        <f>+'CE Min'!#REF!</f>
        <v>#REF!</v>
      </c>
      <c r="L13" s="299" t="e">
        <f>+'CE Min'!#REF!</f>
        <v>#REF!</v>
      </c>
    </row>
    <row r="14" spans="1:12" ht="66.599999999999994" customHeight="1">
      <c r="A14" s="267" t="s">
        <v>1855</v>
      </c>
      <c r="B14" s="315">
        <f t="shared" si="0"/>
        <v>9</v>
      </c>
      <c r="C14" s="296" t="s">
        <v>1856</v>
      </c>
      <c r="D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29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268" t="s">
        <v>1857</v>
      </c>
      <c r="B15" s="315">
        <f t="shared" si="0"/>
        <v>10</v>
      </c>
      <c r="C15" s="294" t="s">
        <v>185</v>
      </c>
      <c r="D15" s="299" t="e">
        <f>+'CE Min'!#REF!</f>
        <v>#REF!</v>
      </c>
      <c r="E15" s="299" t="e">
        <f>+'CE Min'!#REF!</f>
        <v>#REF!</v>
      </c>
      <c r="F15" s="299" t="e">
        <f>+'CE Min'!#REF!</f>
        <v>#REF!</v>
      </c>
      <c r="G15" s="299" t="e">
        <f>+'CE Min'!#REF!</f>
        <v>#REF!</v>
      </c>
      <c r="H15" s="299" t="e">
        <f>+'CE Min'!#REF!</f>
        <v>#REF!</v>
      </c>
      <c r="I15" s="299" t="e">
        <f>+'CE Min'!#REF!</f>
        <v>#REF!</v>
      </c>
      <c r="J15" s="299" t="e">
        <f>+'CE Min'!#REF!</f>
        <v>#REF!</v>
      </c>
      <c r="K15" s="299" t="e">
        <f>+'CE Min'!#REF!</f>
        <v>#REF!</v>
      </c>
      <c r="L15" s="299" t="e">
        <f>+'CE Min'!#REF!</f>
        <v>#REF!</v>
      </c>
    </row>
    <row r="16" spans="1:12">
      <c r="A16" s="267" t="s">
        <v>1858</v>
      </c>
      <c r="B16" s="315">
        <f t="shared" si="0"/>
        <v>11</v>
      </c>
      <c r="C16" s="294" t="s">
        <v>1859</v>
      </c>
      <c r="D16" s="299" t="e">
        <f>+'CE Min'!#REF!+'CE Min'!#REF!</f>
        <v>#REF!</v>
      </c>
      <c r="E16" s="299" t="e">
        <f>+'CE Min'!#REF!+'CE Min'!#REF!</f>
        <v>#REF!</v>
      </c>
      <c r="F16" s="299" t="e">
        <f>+'CE Min'!#REF!+'CE Min'!#REF!</f>
        <v>#REF!</v>
      </c>
      <c r="G16" s="299" t="e">
        <f>+'CE Min'!#REF!+'CE Min'!#REF!</f>
        <v>#REF!</v>
      </c>
      <c r="H16" s="299" t="e">
        <f>+'CE Min'!#REF!+'CE Min'!#REF!</f>
        <v>#REF!</v>
      </c>
      <c r="I16" s="299" t="e">
        <f>+'CE Min'!#REF!+'CE Min'!#REF!</f>
        <v>#REF!</v>
      </c>
      <c r="J16" s="299" t="e">
        <f>+'CE Min'!#REF!+'CE Min'!#REF!</f>
        <v>#REF!</v>
      </c>
      <c r="K16" s="299" t="e">
        <f>+'CE Min'!#REF!+'CE Min'!#REF!</f>
        <v>#REF!</v>
      </c>
      <c r="L16" s="299" t="e">
        <f>+'CE Min'!#REF!+'CE Min'!#REF!</f>
        <v>#REF!</v>
      </c>
    </row>
    <row r="17" spans="1:12">
      <c r="A17" s="269" t="s">
        <v>1860</v>
      </c>
      <c r="B17" s="315">
        <f>+B16+1</f>
        <v>12</v>
      </c>
      <c r="C17" s="296" t="s">
        <v>198</v>
      </c>
      <c r="D17" s="299" t="e">
        <f>+'CE Min'!#REF!</f>
        <v>#REF!</v>
      </c>
      <c r="E17" s="299" t="e">
        <f>+'CE Min'!#REF!</f>
        <v>#REF!</v>
      </c>
      <c r="F17" s="299" t="e">
        <f>+'CE Min'!#REF!</f>
        <v>#REF!</v>
      </c>
      <c r="G17" s="299" t="e">
        <f>+'CE Min'!#REF!</f>
        <v>#REF!</v>
      </c>
      <c r="H17" s="299" t="e">
        <f>+'CE Min'!#REF!</f>
        <v>#REF!</v>
      </c>
      <c r="I17" s="299" t="e">
        <f>+'CE Min'!#REF!</f>
        <v>#REF!</v>
      </c>
      <c r="J17" s="299" t="e">
        <f>+'CE Min'!#REF!</f>
        <v>#REF!</v>
      </c>
      <c r="K17" s="299" t="e">
        <f>+'CE Min'!#REF!</f>
        <v>#REF!</v>
      </c>
      <c r="L17" s="299" t="e">
        <f>+'CE Min'!#REF!</f>
        <v>#REF!</v>
      </c>
    </row>
    <row r="18" spans="1:12" ht="65.650000000000006" customHeight="1">
      <c r="A18" s="270" t="s">
        <v>1861</v>
      </c>
      <c r="B18" s="316">
        <f t="shared" si="0"/>
        <v>13</v>
      </c>
      <c r="C18" s="297" t="s">
        <v>1862</v>
      </c>
      <c r="D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29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271" t="s">
        <v>1863</v>
      </c>
      <c r="B19" s="317" t="s">
        <v>1864</v>
      </c>
      <c r="C19" s="298"/>
      <c r="D19" s="299" t="e">
        <f>D6+D7+D8+D9+D10+D11+D12+D13+D14+D15+D16+D17+D18</f>
        <v>#REF!</v>
      </c>
      <c r="E19" s="299" t="e">
        <f t="shared" ref="E19:L19" si="1">E6+E7+E8+E9+E10+E11+E12+E13+E14+E15+E16+E17+E18</f>
        <v>#REF!</v>
      </c>
      <c r="F19" s="299" t="e">
        <f t="shared" si="1"/>
        <v>#REF!</v>
      </c>
      <c r="G19" s="299" t="e">
        <f t="shared" si="1"/>
        <v>#REF!</v>
      </c>
      <c r="H19" s="299" t="e">
        <f t="shared" si="1"/>
        <v>#REF!</v>
      </c>
      <c r="I19" s="299" t="e">
        <f t="shared" si="1"/>
        <v>#REF!</v>
      </c>
      <c r="J19" s="299" t="e">
        <f t="shared" si="1"/>
        <v>#REF!</v>
      </c>
      <c r="K19" s="299" t="e">
        <f t="shared" si="1"/>
        <v>#REF!</v>
      </c>
      <c r="L19" s="299" t="e">
        <f t="shared" si="1"/>
        <v>#REF!</v>
      </c>
    </row>
    <row r="20" spans="1:12" ht="13.5" thickTop="1">
      <c r="A20" s="272"/>
      <c r="B20" s="318"/>
      <c r="C20" s="273"/>
    </row>
    <row r="21" spans="1:12" ht="13.5" thickBot="1">
      <c r="A21" s="274"/>
      <c r="B21" s="319"/>
      <c r="C21" s="275"/>
    </row>
    <row r="22" spans="1:12" ht="23.65" customHeight="1" thickTop="1">
      <c r="A22" s="428" t="s">
        <v>1865</v>
      </c>
      <c r="B22" s="311"/>
      <c r="C22" s="433" t="s">
        <v>1842</v>
      </c>
      <c r="D22" s="425" t="s">
        <v>1833</v>
      </c>
      <c r="E22" s="425" t="s">
        <v>1834</v>
      </c>
      <c r="F22" s="426" t="s">
        <v>1835</v>
      </c>
      <c r="G22" s="426"/>
      <c r="H22" s="427" t="s">
        <v>1829</v>
      </c>
      <c r="I22" s="425" t="s">
        <v>1830</v>
      </c>
      <c r="J22" s="425" t="s">
        <v>1831</v>
      </c>
      <c r="K22" s="425" t="s">
        <v>1827</v>
      </c>
      <c r="L22" s="425" t="s">
        <v>1828</v>
      </c>
    </row>
    <row r="23" spans="1:12" ht="28.9" customHeight="1">
      <c r="A23" s="429"/>
      <c r="B23" s="312"/>
      <c r="C23" s="434"/>
      <c r="D23" s="425"/>
      <c r="E23" s="425"/>
      <c r="F23" s="425" t="s">
        <v>1836</v>
      </c>
      <c r="G23" s="425" t="s">
        <v>1837</v>
      </c>
      <c r="H23" s="427"/>
      <c r="I23" s="425"/>
      <c r="J23" s="425"/>
      <c r="K23" s="425"/>
      <c r="L23" s="425"/>
    </row>
    <row r="24" spans="1:12" ht="28.15" customHeight="1">
      <c r="A24" s="264" t="s">
        <v>1843</v>
      </c>
      <c r="B24" s="320"/>
      <c r="C24" s="435"/>
      <c r="D24" s="425"/>
      <c r="E24" s="425"/>
      <c r="F24" s="425"/>
      <c r="G24" s="425"/>
      <c r="H24" s="427"/>
      <c r="I24" s="425"/>
      <c r="J24" s="425"/>
      <c r="K24" s="425"/>
      <c r="L24" s="425"/>
    </row>
    <row r="25" spans="1:12" ht="22.5">
      <c r="A25" s="276" t="s">
        <v>1866</v>
      </c>
      <c r="B25" s="321" t="s">
        <v>1867</v>
      </c>
      <c r="C25" s="300"/>
      <c r="D25" s="299" t="e">
        <f>+D26+D27+D28+D29+D30</f>
        <v>#REF!</v>
      </c>
      <c r="E25" s="299" t="e">
        <f t="shared" ref="E25:L25" si="2">+E26+E27+E28+E29+E30</f>
        <v>#REF!</v>
      </c>
      <c r="F25" s="299" t="e">
        <f t="shared" si="2"/>
        <v>#REF!</v>
      </c>
      <c r="G25" s="299" t="e">
        <f t="shared" si="2"/>
        <v>#REF!</v>
      </c>
      <c r="H25" s="299" t="e">
        <f t="shared" si="2"/>
        <v>#REF!</v>
      </c>
      <c r="I25" s="299" t="e">
        <f t="shared" si="2"/>
        <v>#REF!</v>
      </c>
      <c r="J25" s="299" t="e">
        <f t="shared" si="2"/>
        <v>#REF!</v>
      </c>
      <c r="K25" s="299" t="e">
        <f t="shared" si="2"/>
        <v>#REF!</v>
      </c>
      <c r="L25" s="299" t="e">
        <f t="shared" si="2"/>
        <v>#REF!</v>
      </c>
    </row>
    <row r="26" spans="1:12">
      <c r="A26" s="277" t="s">
        <v>1868</v>
      </c>
      <c r="B26" s="278" t="s">
        <v>1869</v>
      </c>
      <c r="C26" s="301" t="s">
        <v>906</v>
      </c>
      <c r="D26" s="299" t="e">
        <f>+'CE Min'!#REF!</f>
        <v>#REF!</v>
      </c>
      <c r="E26" s="299" t="e">
        <f>+'CE Min'!#REF!</f>
        <v>#REF!</v>
      </c>
      <c r="F26" s="299" t="e">
        <f>+'CE Min'!#REF!</f>
        <v>#REF!</v>
      </c>
      <c r="G26" s="299" t="e">
        <f>+'CE Min'!#REF!</f>
        <v>#REF!</v>
      </c>
      <c r="H26" s="299" t="e">
        <f>+'CE Min'!#REF!</f>
        <v>#REF!</v>
      </c>
      <c r="I26" s="299" t="e">
        <f>+'CE Min'!#REF!</f>
        <v>#REF!</v>
      </c>
      <c r="J26" s="299" t="e">
        <f>+'CE Min'!#REF!</f>
        <v>#REF!</v>
      </c>
      <c r="K26" s="299" t="e">
        <f>+'CE Min'!#REF!</f>
        <v>#REF!</v>
      </c>
      <c r="L26" s="299" t="e">
        <f>+'CE Min'!#REF!</f>
        <v>#REF!</v>
      </c>
    </row>
    <row r="27" spans="1:12">
      <c r="A27" s="277" t="s">
        <v>1870</v>
      </c>
      <c r="B27" s="278" t="s">
        <v>1871</v>
      </c>
      <c r="C27" s="301" t="s">
        <v>922</v>
      </c>
      <c r="D27" s="299" t="e">
        <f>+'CE Min'!#REF!</f>
        <v>#REF!</v>
      </c>
      <c r="E27" s="299" t="e">
        <f>+'CE Min'!#REF!</f>
        <v>#REF!</v>
      </c>
      <c r="F27" s="299" t="e">
        <f>+'CE Min'!#REF!</f>
        <v>#REF!</v>
      </c>
      <c r="G27" s="299" t="e">
        <f>+'CE Min'!#REF!</f>
        <v>#REF!</v>
      </c>
      <c r="H27" s="299" t="e">
        <f>+'CE Min'!#REF!</f>
        <v>#REF!</v>
      </c>
      <c r="I27" s="299" t="e">
        <f>+'CE Min'!#REF!</f>
        <v>#REF!</v>
      </c>
      <c r="J27" s="299" t="e">
        <f>+'CE Min'!#REF!</f>
        <v>#REF!</v>
      </c>
      <c r="K27" s="299" t="e">
        <f>+'CE Min'!#REF!</f>
        <v>#REF!</v>
      </c>
      <c r="L27" s="299" t="e">
        <f>+'CE Min'!#REF!</f>
        <v>#REF!</v>
      </c>
    </row>
    <row r="28" spans="1:12">
      <c r="A28" s="277" t="s">
        <v>1872</v>
      </c>
      <c r="B28" s="278" t="s">
        <v>1873</v>
      </c>
      <c r="C28" s="301" t="s">
        <v>933</v>
      </c>
      <c r="D28" s="299" t="e">
        <f>+'CE Min'!#REF!</f>
        <v>#REF!</v>
      </c>
      <c r="E28" s="299" t="e">
        <f>+'CE Min'!#REF!</f>
        <v>#REF!</v>
      </c>
      <c r="F28" s="299" t="e">
        <f>+'CE Min'!#REF!</f>
        <v>#REF!</v>
      </c>
      <c r="G28" s="299" t="e">
        <f>+'CE Min'!#REF!</f>
        <v>#REF!</v>
      </c>
      <c r="H28" s="299" t="e">
        <f>+'CE Min'!#REF!</f>
        <v>#REF!</v>
      </c>
      <c r="I28" s="299" t="e">
        <f>+'CE Min'!#REF!</f>
        <v>#REF!</v>
      </c>
      <c r="J28" s="299" t="e">
        <f>+'CE Min'!#REF!</f>
        <v>#REF!</v>
      </c>
      <c r="K28" s="299" t="e">
        <f>+'CE Min'!#REF!</f>
        <v>#REF!</v>
      </c>
      <c r="L28" s="299" t="e">
        <f>+'CE Min'!#REF!</f>
        <v>#REF!</v>
      </c>
    </row>
    <row r="29" spans="1:12">
      <c r="A29" s="277" t="s">
        <v>1874</v>
      </c>
      <c r="B29" s="278" t="s">
        <v>1875</v>
      </c>
      <c r="C29" s="301" t="s">
        <v>944</v>
      </c>
      <c r="D29" s="299" t="e">
        <f>+'CE Min'!#REF!</f>
        <v>#REF!</v>
      </c>
      <c r="E29" s="299" t="e">
        <f>+'CE Min'!#REF!</f>
        <v>#REF!</v>
      </c>
      <c r="F29" s="299" t="e">
        <f>+'CE Min'!#REF!</f>
        <v>#REF!</v>
      </c>
      <c r="G29" s="299" t="e">
        <f>+'CE Min'!#REF!</f>
        <v>#REF!</v>
      </c>
      <c r="H29" s="299" t="e">
        <f>+'CE Min'!#REF!</f>
        <v>#REF!</v>
      </c>
      <c r="I29" s="299" t="e">
        <f>+'CE Min'!#REF!</f>
        <v>#REF!</v>
      </c>
      <c r="J29" s="299" t="e">
        <f>+'CE Min'!#REF!</f>
        <v>#REF!</v>
      </c>
      <c r="K29" s="299" t="e">
        <f>+'CE Min'!#REF!</f>
        <v>#REF!</v>
      </c>
      <c r="L29" s="299" t="e">
        <f>+'CE Min'!#REF!</f>
        <v>#REF!</v>
      </c>
    </row>
    <row r="30" spans="1:12">
      <c r="A30" s="279" t="s">
        <v>1876</v>
      </c>
      <c r="B30" s="278" t="s">
        <v>1877</v>
      </c>
      <c r="C30" s="301" t="s">
        <v>1878</v>
      </c>
      <c r="D30" s="299" t="e">
        <f>+'CE Min'!#REF!+'CE Min'!#REF!</f>
        <v>#REF!</v>
      </c>
      <c r="E30" s="299" t="e">
        <f>+'CE Min'!#REF!+'CE Min'!#REF!</f>
        <v>#REF!</v>
      </c>
      <c r="F30" s="299" t="e">
        <f>+'CE Min'!#REF!+'CE Min'!#REF!</f>
        <v>#REF!</v>
      </c>
      <c r="G30" s="299" t="e">
        <f>+'CE Min'!#REF!+'CE Min'!#REF!</f>
        <v>#REF!</v>
      </c>
      <c r="H30" s="299" t="e">
        <f>+'CE Min'!#REF!+'CE Min'!#REF!</f>
        <v>#REF!</v>
      </c>
      <c r="I30" s="299" t="e">
        <f>+'CE Min'!#REF!+'CE Min'!#REF!</f>
        <v>#REF!</v>
      </c>
      <c r="J30" s="299" t="e">
        <f>+'CE Min'!#REF!+'CE Min'!#REF!</f>
        <v>#REF!</v>
      </c>
      <c r="K30" s="299" t="e">
        <f>+'CE Min'!#REF!+'CE Min'!#REF!</f>
        <v>#REF!</v>
      </c>
      <c r="L30" s="299" t="e">
        <f>+'CE Min'!#REF!+'CE Min'!#REF!</f>
        <v>#REF!</v>
      </c>
    </row>
    <row r="31" spans="1:12">
      <c r="A31" s="280" t="s">
        <v>1879</v>
      </c>
      <c r="B31" s="322">
        <v>16</v>
      </c>
      <c r="C31" s="302" t="s">
        <v>1207</v>
      </c>
      <c r="D31" s="299" t="e">
        <f>+'CE Min'!#REF!</f>
        <v>#REF!</v>
      </c>
      <c r="E31" s="299" t="e">
        <f>+'CE Min'!#REF!</f>
        <v>#REF!</v>
      </c>
      <c r="F31" s="299" t="e">
        <f>+'CE Min'!#REF!</f>
        <v>#REF!</v>
      </c>
      <c r="G31" s="299" t="e">
        <f>+'CE Min'!#REF!</f>
        <v>#REF!</v>
      </c>
      <c r="H31" s="299" t="e">
        <f>+'CE Min'!#REF!</f>
        <v>#REF!</v>
      </c>
      <c r="I31" s="299" t="e">
        <f>+'CE Min'!#REF!</f>
        <v>#REF!</v>
      </c>
      <c r="J31" s="299" t="e">
        <f>+'CE Min'!#REF!</f>
        <v>#REF!</v>
      </c>
      <c r="K31" s="299" t="e">
        <f>+'CE Min'!#REF!</f>
        <v>#REF!</v>
      </c>
      <c r="L31" s="299" t="e">
        <f>+'CE Min'!#REF!</f>
        <v>#REF!</v>
      </c>
    </row>
    <row r="32" spans="1:12">
      <c r="A32" s="280" t="s">
        <v>1880</v>
      </c>
      <c r="B32" s="322" t="s">
        <v>1881</v>
      </c>
      <c r="C32" s="303"/>
      <c r="D32" s="299" t="e">
        <f>+D33+D34</f>
        <v>#REF!</v>
      </c>
      <c r="E32" s="299" t="e">
        <f t="shared" ref="E32:L32" si="3">+E33+E34</f>
        <v>#REF!</v>
      </c>
      <c r="F32" s="299" t="e">
        <f t="shared" si="3"/>
        <v>#REF!</v>
      </c>
      <c r="G32" s="299" t="e">
        <f t="shared" si="3"/>
        <v>#REF!</v>
      </c>
      <c r="H32" s="299" t="e">
        <f t="shared" si="3"/>
        <v>#REF!</v>
      </c>
      <c r="I32" s="299" t="e">
        <f t="shared" si="3"/>
        <v>#REF!</v>
      </c>
      <c r="J32" s="299" t="e">
        <f t="shared" si="3"/>
        <v>#REF!</v>
      </c>
      <c r="K32" s="299" t="e">
        <f t="shared" si="3"/>
        <v>#REF!</v>
      </c>
      <c r="L32" s="299" t="e">
        <f t="shared" si="3"/>
        <v>#REF!</v>
      </c>
    </row>
    <row r="33" spans="1:12" ht="30" customHeight="1">
      <c r="A33" s="281" t="s">
        <v>1882</v>
      </c>
      <c r="B33" s="282" t="s">
        <v>1883</v>
      </c>
      <c r="C33" s="301" t="s">
        <v>1884</v>
      </c>
      <c r="D33" s="299" t="e">
        <f>+'CE Min'!#REF!-'CE Min'!#REF!-'CE Min'!#REF!-'CE Min'!#REF!-'CE Min'!#REF!</f>
        <v>#REF!</v>
      </c>
      <c r="E33" s="299" t="e">
        <f>+'CE Min'!#REF!-'CE Min'!#REF!-'CE Min'!#REF!-'CE Min'!#REF!-'CE Min'!#REF!</f>
        <v>#REF!</v>
      </c>
      <c r="F33" s="299" t="e">
        <f>+'CE Min'!#REF!-'CE Min'!#REF!-'CE Min'!#REF!-'CE Min'!#REF!-'CE Min'!#REF!</f>
        <v>#REF!</v>
      </c>
      <c r="G33" s="299" t="e">
        <f>+'CE Min'!#REF!-'CE Min'!#REF!-'CE Min'!#REF!-'CE Min'!#REF!-'CE Min'!#REF!</f>
        <v>#REF!</v>
      </c>
      <c r="H33" s="299" t="e">
        <f>+'CE Min'!#REF!-'CE Min'!#REF!-'CE Min'!#REF!-'CE Min'!#REF!-'CE Min'!#REF!</f>
        <v>#REF!</v>
      </c>
      <c r="I33" s="299" t="e">
        <f>+'CE Min'!#REF!-'CE Min'!#REF!-'CE Min'!#REF!-'CE Min'!#REF!-'CE Min'!#REF!</f>
        <v>#REF!</v>
      </c>
      <c r="J33" s="299" t="e">
        <f>+'CE Min'!#REF!-'CE Min'!#REF!-'CE Min'!#REF!-'CE Min'!#REF!-'CE Min'!#REF!</f>
        <v>#REF!</v>
      </c>
      <c r="K33" s="299" t="e">
        <f>+'CE Min'!#REF!-'CE Min'!#REF!-'CE Min'!#REF!-'CE Min'!#REF!-'CE Min'!#REF!</f>
        <v>#REF!</v>
      </c>
      <c r="L33" s="299" t="e">
        <f>+'CE Min'!#REF!-'CE Min'!#REF!-'CE Min'!#REF!-'CE Min'!#REF!-'CE Min'!#REF!</f>
        <v>#REF!</v>
      </c>
    </row>
    <row r="34" spans="1:12">
      <c r="A34" s="281" t="s">
        <v>1885</v>
      </c>
      <c r="B34" s="282" t="s">
        <v>1886</v>
      </c>
      <c r="C34" s="302" t="s">
        <v>509</v>
      </c>
      <c r="D34" s="299" t="e">
        <f>+'CE Min'!#REF!</f>
        <v>#REF!</v>
      </c>
      <c r="E34" s="299" t="e">
        <f>+'CE Min'!#REF!</f>
        <v>#REF!</v>
      </c>
      <c r="F34" s="299" t="e">
        <f>+'CE Min'!#REF!</f>
        <v>#REF!</v>
      </c>
      <c r="G34" s="299" t="e">
        <f>+'CE Min'!#REF!</f>
        <v>#REF!</v>
      </c>
      <c r="H34" s="299" t="e">
        <f>+'CE Min'!#REF!</f>
        <v>#REF!</v>
      </c>
      <c r="I34" s="299" t="e">
        <f>+'CE Min'!#REF!</f>
        <v>#REF!</v>
      </c>
      <c r="J34" s="299" t="e">
        <f>+'CE Min'!#REF!</f>
        <v>#REF!</v>
      </c>
      <c r="K34" s="299" t="e">
        <f>+'CE Min'!#REF!</f>
        <v>#REF!</v>
      </c>
      <c r="L34" s="299" t="e">
        <f>+'CE Min'!#REF!</f>
        <v>#REF!</v>
      </c>
    </row>
    <row r="35" spans="1:12">
      <c r="A35" s="280" t="s">
        <v>1887</v>
      </c>
      <c r="B35" s="322" t="s">
        <v>1888</v>
      </c>
      <c r="C35" s="303"/>
      <c r="D35" s="299" t="e">
        <f>+D36+D37</f>
        <v>#REF!</v>
      </c>
      <c r="E35" s="299" t="e">
        <f t="shared" ref="E35:L35" si="4">+E36+E37</f>
        <v>#REF!</v>
      </c>
      <c r="F35" s="299" t="e">
        <f t="shared" si="4"/>
        <v>#REF!</v>
      </c>
      <c r="G35" s="299" t="e">
        <f t="shared" si="4"/>
        <v>#REF!</v>
      </c>
      <c r="H35" s="299" t="e">
        <f t="shared" si="4"/>
        <v>#REF!</v>
      </c>
      <c r="I35" s="299" t="e">
        <f t="shared" si="4"/>
        <v>#REF!</v>
      </c>
      <c r="J35" s="299" t="e">
        <f t="shared" si="4"/>
        <v>#REF!</v>
      </c>
      <c r="K35" s="299" t="e">
        <f t="shared" si="4"/>
        <v>#REF!</v>
      </c>
      <c r="L35" s="299" t="e">
        <f t="shared" si="4"/>
        <v>#REF!</v>
      </c>
    </row>
    <row r="36" spans="1:12">
      <c r="A36" s="281" t="s">
        <v>1889</v>
      </c>
      <c r="B36" s="282" t="s">
        <v>1890</v>
      </c>
      <c r="C36" s="302" t="s">
        <v>1891</v>
      </c>
      <c r="D36" s="299" t="e">
        <f>+'CE Min'!#REF!+'CE Min'!#REF!-'CE Min'!#REF!+'CE Min'!#REF!</f>
        <v>#REF!</v>
      </c>
      <c r="E36" s="299" t="e">
        <f>+'CE Min'!#REF!+'CE Min'!#REF!-'CE Min'!#REF!+'CE Min'!#REF!</f>
        <v>#REF!</v>
      </c>
      <c r="F36" s="299" t="e">
        <f>+'CE Min'!#REF!+'CE Min'!#REF!-'CE Min'!#REF!+'CE Min'!#REF!</f>
        <v>#REF!</v>
      </c>
      <c r="G36" s="299" t="e">
        <f>+'CE Min'!#REF!+'CE Min'!#REF!-'CE Min'!#REF!+'CE Min'!#REF!</f>
        <v>#REF!</v>
      </c>
      <c r="H36" s="299" t="e">
        <f>+'CE Min'!#REF!+'CE Min'!#REF!-'CE Min'!#REF!+'CE Min'!#REF!</f>
        <v>#REF!</v>
      </c>
      <c r="I36" s="299" t="e">
        <f>+'CE Min'!#REF!+'CE Min'!#REF!-'CE Min'!#REF!+'CE Min'!#REF!</f>
        <v>#REF!</v>
      </c>
      <c r="J36" s="299" t="e">
        <f>+'CE Min'!#REF!+'CE Min'!#REF!-'CE Min'!#REF!+'CE Min'!#REF!</f>
        <v>#REF!</v>
      </c>
      <c r="K36" s="299" t="e">
        <f>+'CE Min'!#REF!+'CE Min'!#REF!-'CE Min'!#REF!+'CE Min'!#REF!</f>
        <v>#REF!</v>
      </c>
      <c r="L36" s="299" t="e">
        <f>+'CE Min'!#REF!+'CE Min'!#REF!-'CE Min'!#REF!+'CE Min'!#REF!</f>
        <v>#REF!</v>
      </c>
    </row>
    <row r="37" spans="1:12" ht="33.6" customHeight="1">
      <c r="A37" s="281" t="s">
        <v>1892</v>
      </c>
      <c r="B37" s="282" t="s">
        <v>1893</v>
      </c>
      <c r="C37" s="301" t="s">
        <v>1894</v>
      </c>
      <c r="D37" s="299" t="e">
        <f>+'CE Min'!#REF!+'CE Min'!#REF!+'CE Min'!#REF!+'CE Min'!#REF!+'CE Min'!#REF!-'CE Min'!#REF!+'CE Min'!#REF!</f>
        <v>#REF!</v>
      </c>
      <c r="E37" s="299" t="e">
        <f>+'CE Min'!#REF!+'CE Min'!#REF!+'CE Min'!#REF!+'CE Min'!#REF!+'CE Min'!#REF!-'CE Min'!#REF!+'CE Min'!#REF!</f>
        <v>#REF!</v>
      </c>
      <c r="F37" s="299" t="e">
        <f>+'CE Min'!#REF!+'CE Min'!#REF!+'CE Min'!#REF!+'CE Min'!#REF!+'CE Min'!#REF!-'CE Min'!#REF!+'CE Min'!#REF!</f>
        <v>#REF!</v>
      </c>
      <c r="G37" s="299" t="e">
        <f>+'CE Min'!#REF!+'CE Min'!#REF!+'CE Min'!#REF!+'CE Min'!#REF!+'CE Min'!#REF!-'CE Min'!#REF!+'CE Min'!#REF!</f>
        <v>#REF!</v>
      </c>
      <c r="H37" s="299" t="e">
        <f>+'CE Min'!#REF!+'CE Min'!#REF!+'CE Min'!#REF!+'CE Min'!#REF!+'CE Min'!#REF!-'CE Min'!#REF!+'CE Min'!#REF!</f>
        <v>#REF!</v>
      </c>
      <c r="I37" s="299" t="e">
        <f>+'CE Min'!#REF!+'CE Min'!#REF!+'CE Min'!#REF!+'CE Min'!#REF!+'CE Min'!#REF!-'CE Min'!#REF!+'CE Min'!#REF!</f>
        <v>#REF!</v>
      </c>
      <c r="J37" s="299" t="e">
        <f>+'CE Min'!#REF!+'CE Min'!#REF!+'CE Min'!#REF!+'CE Min'!#REF!+'CE Min'!#REF!-'CE Min'!#REF!+'CE Min'!#REF!</f>
        <v>#REF!</v>
      </c>
      <c r="K37" s="299" t="e">
        <f>+'CE Min'!#REF!+'CE Min'!#REF!+'CE Min'!#REF!+'CE Min'!#REF!+'CE Min'!#REF!-'CE Min'!#REF!+'CE Min'!#REF!</f>
        <v>#REF!</v>
      </c>
      <c r="L37" s="299" t="e">
        <f>+'CE Min'!#REF!+'CE Min'!#REF!+'CE Min'!#REF!+'CE Min'!#REF!+'CE Min'!#REF!-'CE Min'!#REF!+'CE Min'!#REF!</f>
        <v>#REF!</v>
      </c>
    </row>
    <row r="38" spans="1:12" ht="22.5">
      <c r="A38" s="283" t="s">
        <v>1895</v>
      </c>
      <c r="B38" s="323" t="s">
        <v>1896</v>
      </c>
      <c r="C38" s="303"/>
      <c r="D38" s="299" t="e">
        <f>+D39+D40+D41+D42+D43+D44+D45</f>
        <v>#REF!</v>
      </c>
      <c r="E38" s="299" t="e">
        <f t="shared" ref="E38:L38" si="5">+E39+E40+E41+E42+E43+E44+E45</f>
        <v>#REF!</v>
      </c>
      <c r="F38" s="299" t="e">
        <f t="shared" si="5"/>
        <v>#REF!</v>
      </c>
      <c r="G38" s="299" t="e">
        <f t="shared" si="5"/>
        <v>#REF!</v>
      </c>
      <c r="H38" s="299" t="e">
        <f t="shared" si="5"/>
        <v>#REF!</v>
      </c>
      <c r="I38" s="299" t="e">
        <f t="shared" si="5"/>
        <v>#REF!</v>
      </c>
      <c r="J38" s="299" t="e">
        <f t="shared" si="5"/>
        <v>#REF!</v>
      </c>
      <c r="K38" s="299" t="e">
        <f t="shared" si="5"/>
        <v>#REF!</v>
      </c>
      <c r="L38" s="299" t="e">
        <f t="shared" si="5"/>
        <v>#REF!</v>
      </c>
    </row>
    <row r="39" spans="1:12">
      <c r="A39" s="284" t="s">
        <v>1897</v>
      </c>
      <c r="B39" s="282" t="s">
        <v>1898</v>
      </c>
      <c r="C39" s="302" t="s">
        <v>529</v>
      </c>
      <c r="D39" s="299" t="e">
        <f>+'CE Min'!#REF!</f>
        <v>#REF!</v>
      </c>
      <c r="E39" s="299" t="e">
        <f>+'CE Min'!#REF!</f>
        <v>#REF!</v>
      </c>
      <c r="F39" s="299" t="e">
        <f>+'CE Min'!#REF!</f>
        <v>#REF!</v>
      </c>
      <c r="G39" s="299" t="e">
        <f>+'CE Min'!#REF!</f>
        <v>#REF!</v>
      </c>
      <c r="H39" s="299" t="e">
        <f>+'CE Min'!#REF!</f>
        <v>#REF!</v>
      </c>
      <c r="I39" s="299" t="e">
        <f>+'CE Min'!#REF!</f>
        <v>#REF!</v>
      </c>
      <c r="J39" s="299" t="e">
        <f>+'CE Min'!#REF!</f>
        <v>#REF!</v>
      </c>
      <c r="K39" s="299" t="e">
        <f>+'CE Min'!#REF!</f>
        <v>#REF!</v>
      </c>
      <c r="L39" s="299" t="e">
        <f>+'CE Min'!#REF!</f>
        <v>#REF!</v>
      </c>
    </row>
    <row r="40" spans="1:12">
      <c r="A40" s="284" t="s">
        <v>1899</v>
      </c>
      <c r="B40" s="282" t="s">
        <v>1900</v>
      </c>
      <c r="C40" s="302" t="s">
        <v>1901</v>
      </c>
      <c r="D40" s="299" t="e">
        <f>+'CE Min'!#REF!</f>
        <v>#REF!</v>
      </c>
      <c r="E40" s="299" t="e">
        <f>+'CE Min'!#REF!</f>
        <v>#REF!</v>
      </c>
      <c r="F40" s="299" t="e">
        <f>+'CE Min'!#REF!</f>
        <v>#REF!</v>
      </c>
      <c r="G40" s="299" t="e">
        <f>+'CE Min'!#REF!</f>
        <v>#REF!</v>
      </c>
      <c r="H40" s="299" t="e">
        <f>+'CE Min'!#REF!</f>
        <v>#REF!</v>
      </c>
      <c r="I40" s="299" t="e">
        <f>+'CE Min'!#REF!</f>
        <v>#REF!</v>
      </c>
      <c r="J40" s="299" t="e">
        <f>+'CE Min'!#REF!</f>
        <v>#REF!</v>
      </c>
      <c r="K40" s="299" t="e">
        <f>+'CE Min'!#REF!</f>
        <v>#REF!</v>
      </c>
      <c r="L40" s="299" t="e">
        <f>+'CE Min'!#REF!</f>
        <v>#REF!</v>
      </c>
    </row>
    <row r="41" spans="1:12">
      <c r="A41" s="285" t="s">
        <v>1902</v>
      </c>
      <c r="B41" s="282" t="s">
        <v>1903</v>
      </c>
      <c r="C41" s="302" t="s">
        <v>1904</v>
      </c>
      <c r="D41" s="299" t="e">
        <f>+'CE Min'!#REF!</f>
        <v>#REF!</v>
      </c>
      <c r="E41" s="299" t="e">
        <f>+'CE Min'!#REF!</f>
        <v>#REF!</v>
      </c>
      <c r="F41" s="299" t="e">
        <f>+'CE Min'!#REF!</f>
        <v>#REF!</v>
      </c>
      <c r="G41" s="299" t="e">
        <f>+'CE Min'!#REF!</f>
        <v>#REF!</v>
      </c>
      <c r="H41" s="299" t="e">
        <f>+'CE Min'!#REF!</f>
        <v>#REF!</v>
      </c>
      <c r="I41" s="299" t="e">
        <f>+'CE Min'!#REF!</f>
        <v>#REF!</v>
      </c>
      <c r="J41" s="299" t="e">
        <f>+'CE Min'!#REF!</f>
        <v>#REF!</v>
      </c>
      <c r="K41" s="299" t="e">
        <f>+'CE Min'!#REF!</f>
        <v>#REF!</v>
      </c>
      <c r="L41" s="299" t="e">
        <f>+'CE Min'!#REF!</f>
        <v>#REF!</v>
      </c>
    </row>
    <row r="42" spans="1:12">
      <c r="A42" s="284" t="s">
        <v>1905</v>
      </c>
      <c r="B42" s="282" t="s">
        <v>1906</v>
      </c>
      <c r="C42" s="302" t="s">
        <v>1907</v>
      </c>
      <c r="D42" s="299" t="e">
        <f>+'CE Min'!#REF!+'CE Min'!#REF!</f>
        <v>#REF!</v>
      </c>
      <c r="E42" s="299" t="e">
        <f>+'CE Min'!#REF!+'CE Min'!#REF!</f>
        <v>#REF!</v>
      </c>
      <c r="F42" s="299" t="e">
        <f>+'CE Min'!#REF!+'CE Min'!#REF!</f>
        <v>#REF!</v>
      </c>
      <c r="G42" s="299" t="e">
        <f>+'CE Min'!#REF!+'CE Min'!#REF!</f>
        <v>#REF!</v>
      </c>
      <c r="H42" s="299" t="e">
        <f>+'CE Min'!#REF!+'CE Min'!#REF!</f>
        <v>#REF!</v>
      </c>
      <c r="I42" s="299" t="e">
        <f>+'CE Min'!#REF!+'CE Min'!#REF!</f>
        <v>#REF!</v>
      </c>
      <c r="J42" s="299" t="e">
        <f>+'CE Min'!#REF!+'CE Min'!#REF!</f>
        <v>#REF!</v>
      </c>
      <c r="K42" s="299" t="e">
        <f>+'CE Min'!#REF!+'CE Min'!#REF!</f>
        <v>#REF!</v>
      </c>
      <c r="L42" s="299" t="e">
        <f>+'CE Min'!#REF!+'CE Min'!#REF!</f>
        <v>#REF!</v>
      </c>
    </row>
    <row r="43" spans="1:12">
      <c r="A43" s="284" t="s">
        <v>1908</v>
      </c>
      <c r="B43" s="282" t="s">
        <v>1909</v>
      </c>
      <c r="C43" s="302" t="s">
        <v>1910</v>
      </c>
      <c r="D43" s="299" t="e">
        <f>+'CE Min'!#REF!+'CE Min'!#REF!</f>
        <v>#REF!</v>
      </c>
      <c r="E43" s="299" t="e">
        <f>+'CE Min'!#REF!+'CE Min'!#REF!</f>
        <v>#REF!</v>
      </c>
      <c r="F43" s="299" t="e">
        <f>+'CE Min'!#REF!+'CE Min'!#REF!</f>
        <v>#REF!</v>
      </c>
      <c r="G43" s="299" t="e">
        <f>+'CE Min'!#REF!+'CE Min'!#REF!</f>
        <v>#REF!</v>
      </c>
      <c r="H43" s="299" t="e">
        <f>+'CE Min'!#REF!+'CE Min'!#REF!</f>
        <v>#REF!</v>
      </c>
      <c r="I43" s="299" t="e">
        <f>+'CE Min'!#REF!+'CE Min'!#REF!</f>
        <v>#REF!</v>
      </c>
      <c r="J43" s="299" t="e">
        <f>+'CE Min'!#REF!+'CE Min'!#REF!</f>
        <v>#REF!</v>
      </c>
      <c r="K43" s="299" t="e">
        <f>+'CE Min'!#REF!+'CE Min'!#REF!</f>
        <v>#REF!</v>
      </c>
      <c r="L43" s="299" t="e">
        <f>+'CE Min'!#REF!+'CE Min'!#REF!</f>
        <v>#REF!</v>
      </c>
    </row>
    <row r="44" spans="1:12">
      <c r="A44" s="284" t="s">
        <v>1911</v>
      </c>
      <c r="B44" s="282" t="s">
        <v>1912</v>
      </c>
      <c r="C44" s="302" t="s">
        <v>1913</v>
      </c>
      <c r="D44" s="299" t="e">
        <f>+'CE Min'!#REF!+'CE Min'!#REF!</f>
        <v>#REF!</v>
      </c>
      <c r="E44" s="299" t="e">
        <f>+'CE Min'!#REF!+'CE Min'!#REF!</f>
        <v>#REF!</v>
      </c>
      <c r="F44" s="299" t="e">
        <f>+'CE Min'!#REF!+'CE Min'!#REF!</f>
        <v>#REF!</v>
      </c>
      <c r="G44" s="299" t="e">
        <f>+'CE Min'!#REF!+'CE Min'!#REF!</f>
        <v>#REF!</v>
      </c>
      <c r="H44" s="299" t="e">
        <f>+'CE Min'!#REF!+'CE Min'!#REF!</f>
        <v>#REF!</v>
      </c>
      <c r="I44" s="299" t="e">
        <f>+'CE Min'!#REF!+'CE Min'!#REF!</f>
        <v>#REF!</v>
      </c>
      <c r="J44" s="299" t="e">
        <f>+'CE Min'!#REF!+'CE Min'!#REF!</f>
        <v>#REF!</v>
      </c>
      <c r="K44" s="299" t="e">
        <f>+'CE Min'!#REF!+'CE Min'!#REF!</f>
        <v>#REF!</v>
      </c>
      <c r="L44" s="299" t="e">
        <f>+'CE Min'!#REF!+'CE Min'!#REF!</f>
        <v>#REF!</v>
      </c>
    </row>
    <row r="45" spans="1:12" ht="82.9" customHeight="1">
      <c r="A45" s="284" t="s">
        <v>1914</v>
      </c>
      <c r="B45" s="282" t="s">
        <v>1915</v>
      </c>
      <c r="C45" s="301" t="s">
        <v>1916</v>
      </c>
      <c r="D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29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286" t="s">
        <v>1917</v>
      </c>
      <c r="B46" s="322">
        <v>20</v>
      </c>
      <c r="C46" s="301" t="s">
        <v>1918</v>
      </c>
      <c r="D46" s="299" t="e">
        <f>+'CE Min'!#REF!+'CE Min'!#REF!+'CE Min'!#REF!+'CE Min'!#REF!+'CE Min'!#REF!+'CE Min'!#REF!+'CE Min'!#REF!+'CE Min'!#REF!+'CE Min'!#REF!+'CE Min'!#REF!+'CE Min'!#REF!+'CE Min'!#REF!+'CE Min'!#REF!</f>
        <v>#REF!</v>
      </c>
      <c r="E46" s="299" t="e">
        <f>+'CE Min'!#REF!+'CE Min'!#REF!+'CE Min'!#REF!+'CE Min'!#REF!+'CE Min'!#REF!+'CE Min'!#REF!+'CE Min'!#REF!+'CE Min'!#REF!+'CE Min'!#REF!+'CE Min'!#REF!+'CE Min'!#REF!+'CE Min'!#REF!+'CE Min'!#REF!</f>
        <v>#REF!</v>
      </c>
      <c r="F46" s="299" t="e">
        <f>+'CE Min'!#REF!+'CE Min'!#REF!+'CE Min'!#REF!+'CE Min'!#REF!+'CE Min'!#REF!+'CE Min'!#REF!+'CE Min'!#REF!+'CE Min'!#REF!+'CE Min'!#REF!+'CE Min'!#REF!+'CE Min'!#REF!+'CE Min'!#REF!+'CE Min'!#REF!</f>
        <v>#REF!</v>
      </c>
      <c r="G46" s="299" t="e">
        <f>+'CE Min'!#REF!+'CE Min'!#REF!+'CE Min'!#REF!+'CE Min'!#REF!+'CE Min'!#REF!+'CE Min'!#REF!+'CE Min'!#REF!+'CE Min'!#REF!+'CE Min'!#REF!+'CE Min'!#REF!+'CE Min'!#REF!+'CE Min'!#REF!+'CE Min'!#REF!</f>
        <v>#REF!</v>
      </c>
      <c r="H46" s="299" t="e">
        <f>+'CE Min'!#REF!+'CE Min'!#REF!+'CE Min'!#REF!+'CE Min'!#REF!+'CE Min'!#REF!+'CE Min'!#REF!+'CE Min'!#REF!+'CE Min'!#REF!+'CE Min'!#REF!+'CE Min'!#REF!+'CE Min'!#REF!+'CE Min'!#REF!+'CE Min'!#REF!</f>
        <v>#REF!</v>
      </c>
      <c r="I46" s="299" t="e">
        <f>+'CE Min'!#REF!+'CE Min'!#REF!+'CE Min'!#REF!+'CE Min'!#REF!+'CE Min'!#REF!+'CE Min'!#REF!+'CE Min'!#REF!+'CE Min'!#REF!+'CE Min'!#REF!+'CE Min'!#REF!+'CE Min'!#REF!+'CE Min'!#REF!+'CE Min'!#REF!</f>
        <v>#REF!</v>
      </c>
      <c r="J46" s="299" t="e">
        <f>+'CE Min'!#REF!+'CE Min'!#REF!+'CE Min'!#REF!+'CE Min'!#REF!+'CE Min'!#REF!+'CE Min'!#REF!+'CE Min'!#REF!+'CE Min'!#REF!+'CE Min'!#REF!+'CE Min'!#REF!+'CE Min'!#REF!+'CE Min'!#REF!+'CE Min'!#REF!</f>
        <v>#REF!</v>
      </c>
      <c r="K46" s="299" t="e">
        <f>+'CE Min'!#REF!+'CE Min'!#REF!+'CE Min'!#REF!+'CE Min'!#REF!+'CE Min'!#REF!+'CE Min'!#REF!+'CE Min'!#REF!+'CE Min'!#REF!+'CE Min'!#REF!+'CE Min'!#REF!+'CE Min'!#REF!+'CE Min'!#REF!+'CE Min'!#REF!</f>
        <v>#REF!</v>
      </c>
      <c r="L46" s="299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283" t="s">
        <v>1919</v>
      </c>
      <c r="B47" s="322">
        <v>21</v>
      </c>
      <c r="C47" s="302" t="s">
        <v>1083</v>
      </c>
      <c r="D47" s="299" t="e">
        <f>+'CE Min'!#REF!</f>
        <v>#REF!</v>
      </c>
      <c r="E47" s="299" t="e">
        <f>+'CE Min'!#REF!</f>
        <v>#REF!</v>
      </c>
      <c r="F47" s="299" t="e">
        <f>+'CE Min'!#REF!</f>
        <v>#REF!</v>
      </c>
      <c r="G47" s="299" t="e">
        <f>+'CE Min'!#REF!</f>
        <v>#REF!</v>
      </c>
      <c r="H47" s="299" t="e">
        <f>+'CE Min'!#REF!</f>
        <v>#REF!</v>
      </c>
      <c r="I47" s="299" t="e">
        <f>+'CE Min'!#REF!</f>
        <v>#REF!</v>
      </c>
      <c r="J47" s="299" t="e">
        <f>+'CE Min'!#REF!</f>
        <v>#REF!</v>
      </c>
      <c r="K47" s="299" t="e">
        <f>+'CE Min'!#REF!</f>
        <v>#REF!</v>
      </c>
      <c r="L47" s="299" t="e">
        <f>+'CE Min'!#REF!</f>
        <v>#REF!</v>
      </c>
    </row>
    <row r="48" spans="1:12">
      <c r="A48" s="283" t="s">
        <v>1920</v>
      </c>
      <c r="B48" s="322">
        <v>22</v>
      </c>
      <c r="C48" s="304" t="s">
        <v>1921</v>
      </c>
      <c r="D48" s="299" t="e">
        <f>+'CE Min'!#REF!+'CE Min'!#REF!</f>
        <v>#REF!</v>
      </c>
      <c r="E48" s="299" t="e">
        <f>+'CE Min'!#REF!+'CE Min'!#REF!</f>
        <v>#REF!</v>
      </c>
      <c r="F48" s="299" t="e">
        <f>+'CE Min'!#REF!+'CE Min'!#REF!</f>
        <v>#REF!</v>
      </c>
      <c r="G48" s="299" t="e">
        <f>+'CE Min'!#REF!+'CE Min'!#REF!</f>
        <v>#REF!</v>
      </c>
      <c r="H48" s="299" t="e">
        <f>+'CE Min'!#REF!+'CE Min'!#REF!</f>
        <v>#REF!</v>
      </c>
      <c r="I48" s="299" t="e">
        <f>+'CE Min'!#REF!+'CE Min'!#REF!</f>
        <v>#REF!</v>
      </c>
      <c r="J48" s="299" t="e">
        <f>+'CE Min'!#REF!+'CE Min'!#REF!</f>
        <v>#REF!</v>
      </c>
      <c r="K48" s="299" t="e">
        <f>+'CE Min'!#REF!+'CE Min'!#REF!</f>
        <v>#REF!</v>
      </c>
      <c r="L48" s="299" t="e">
        <f>+'CE Min'!#REF!+'CE Min'!#REF!</f>
        <v>#REF!</v>
      </c>
    </row>
    <row r="49" spans="1:12">
      <c r="A49" s="283" t="s">
        <v>1922</v>
      </c>
      <c r="B49" s="322">
        <v>23</v>
      </c>
      <c r="C49" s="304" t="s">
        <v>1923</v>
      </c>
      <c r="D49" s="299" t="e">
        <f>+'CE Min'!#REF!+'CE Min'!#REF!+'CE Min'!#REF!</f>
        <v>#REF!</v>
      </c>
      <c r="E49" s="299" t="e">
        <f>+'CE Min'!#REF!+'CE Min'!#REF!+'CE Min'!#REF!</f>
        <v>#REF!</v>
      </c>
      <c r="F49" s="299" t="e">
        <f>+'CE Min'!#REF!+'CE Min'!#REF!+'CE Min'!#REF!</f>
        <v>#REF!</v>
      </c>
      <c r="G49" s="299" t="e">
        <f>+'CE Min'!#REF!+'CE Min'!#REF!+'CE Min'!#REF!</f>
        <v>#REF!</v>
      </c>
      <c r="H49" s="299" t="e">
        <f>+'CE Min'!#REF!+'CE Min'!#REF!+'CE Min'!#REF!</f>
        <v>#REF!</v>
      </c>
      <c r="I49" s="299" t="e">
        <f>+'CE Min'!#REF!+'CE Min'!#REF!+'CE Min'!#REF!</f>
        <v>#REF!</v>
      </c>
      <c r="J49" s="299" t="e">
        <f>+'CE Min'!#REF!+'CE Min'!#REF!+'CE Min'!#REF!</f>
        <v>#REF!</v>
      </c>
      <c r="K49" s="299" t="e">
        <f>+'CE Min'!#REF!+'CE Min'!#REF!+'CE Min'!#REF!</f>
        <v>#REF!</v>
      </c>
      <c r="L49" s="299" t="e">
        <f>+'CE Min'!#REF!+'CE Min'!#REF!+'CE Min'!#REF!</f>
        <v>#REF!</v>
      </c>
    </row>
    <row r="50" spans="1:12">
      <c r="A50" s="287" t="s">
        <v>1924</v>
      </c>
      <c r="B50" s="322">
        <v>24</v>
      </c>
      <c r="C50" s="305" t="s">
        <v>1658</v>
      </c>
      <c r="D50" s="299" t="e">
        <f>+'CE Min'!#REF!</f>
        <v>#REF!</v>
      </c>
      <c r="E50" s="299" t="e">
        <f>+'CE Min'!#REF!</f>
        <v>#REF!</v>
      </c>
      <c r="F50" s="299" t="e">
        <f>+'CE Min'!#REF!</f>
        <v>#REF!</v>
      </c>
      <c r="G50" s="299" t="e">
        <f>+'CE Min'!#REF!</f>
        <v>#REF!</v>
      </c>
      <c r="H50" s="299" t="e">
        <f>+'CE Min'!#REF!</f>
        <v>#REF!</v>
      </c>
      <c r="I50" s="299" t="e">
        <f>+'CE Min'!#REF!</f>
        <v>#REF!</v>
      </c>
      <c r="J50" s="299" t="e">
        <f>+'CE Min'!#REF!</f>
        <v>#REF!</v>
      </c>
      <c r="K50" s="299" t="e">
        <f>+'CE Min'!#REF!</f>
        <v>#REF!</v>
      </c>
      <c r="L50" s="299" t="e">
        <f>+'CE Min'!#REF!</f>
        <v>#REF!</v>
      </c>
    </row>
    <row r="51" spans="1:12" ht="83.65" customHeight="1">
      <c r="A51" s="288" t="s">
        <v>1925</v>
      </c>
      <c r="B51" s="322">
        <v>25</v>
      </c>
      <c r="C51" s="306" t="s">
        <v>1926</v>
      </c>
      <c r="D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29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288" t="s">
        <v>1927</v>
      </c>
      <c r="B52" s="322">
        <v>26</v>
      </c>
      <c r="C52" s="306" t="s">
        <v>1928</v>
      </c>
      <c r="D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29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283" t="s">
        <v>1929</v>
      </c>
      <c r="B53" s="322">
        <v>27</v>
      </c>
      <c r="C53" s="307" t="s">
        <v>1930</v>
      </c>
      <c r="D53" s="299" t="e">
        <f>-'CE Min'!#REF!+'CE Min'!#REF!+'CE Min'!#REF!</f>
        <v>#REF!</v>
      </c>
      <c r="E53" s="299" t="e">
        <f>-'CE Min'!#REF!+'CE Min'!#REF!+'CE Min'!#REF!</f>
        <v>#REF!</v>
      </c>
      <c r="F53" s="299" t="e">
        <f>-'CE Min'!#REF!+'CE Min'!#REF!+'CE Min'!#REF!</f>
        <v>#REF!</v>
      </c>
      <c r="G53" s="299" t="e">
        <f>-'CE Min'!#REF!+'CE Min'!#REF!+'CE Min'!#REF!</f>
        <v>#REF!</v>
      </c>
      <c r="H53" s="299" t="e">
        <f>-'CE Min'!#REF!+'CE Min'!#REF!+'CE Min'!#REF!</f>
        <v>#REF!</v>
      </c>
      <c r="I53" s="299" t="e">
        <f>-'CE Min'!#REF!+'CE Min'!#REF!+'CE Min'!#REF!</f>
        <v>#REF!</v>
      </c>
      <c r="J53" s="299" t="e">
        <f>-'CE Min'!#REF!+'CE Min'!#REF!+'CE Min'!#REF!</f>
        <v>#REF!</v>
      </c>
      <c r="K53" s="299" t="e">
        <f>-'CE Min'!#REF!+'CE Min'!#REF!+'CE Min'!#REF!</f>
        <v>#REF!</v>
      </c>
      <c r="L53" s="299" t="e">
        <f>-'CE Min'!#REF!+'CE Min'!#REF!+'CE Min'!#REF!</f>
        <v>#REF!</v>
      </c>
    </row>
    <row r="54" spans="1:12" ht="34.15" customHeight="1">
      <c r="A54" s="283" t="s">
        <v>1931</v>
      </c>
      <c r="B54" s="322">
        <v>28</v>
      </c>
      <c r="C54" s="308" t="s">
        <v>1932</v>
      </c>
      <c r="D54" s="299" t="e">
        <f>-'CE Min'!#REF!+'CE Min'!#REF!+'CE Min'!#REF!+'CE Min'!#REF!</f>
        <v>#REF!</v>
      </c>
      <c r="E54" s="299" t="e">
        <f>-'CE Min'!#REF!+'CE Min'!#REF!+'CE Min'!#REF!+'CE Min'!#REF!</f>
        <v>#REF!</v>
      </c>
      <c r="F54" s="299" t="e">
        <f>-'CE Min'!#REF!+'CE Min'!#REF!+'CE Min'!#REF!+'CE Min'!#REF!</f>
        <v>#REF!</v>
      </c>
      <c r="G54" s="299" t="e">
        <f>-'CE Min'!#REF!+'CE Min'!#REF!+'CE Min'!#REF!+'CE Min'!#REF!</f>
        <v>#REF!</v>
      </c>
      <c r="H54" s="299" t="e">
        <f>-'CE Min'!#REF!+'CE Min'!#REF!+'CE Min'!#REF!+'CE Min'!#REF!</f>
        <v>#REF!</v>
      </c>
      <c r="I54" s="299" t="e">
        <f>-'CE Min'!#REF!+'CE Min'!#REF!+'CE Min'!#REF!+'CE Min'!#REF!</f>
        <v>#REF!</v>
      </c>
      <c r="J54" s="299" t="e">
        <f>-'CE Min'!#REF!+'CE Min'!#REF!+'CE Min'!#REF!+'CE Min'!#REF!</f>
        <v>#REF!</v>
      </c>
      <c r="K54" s="299" t="e">
        <f>-'CE Min'!#REF!+'CE Min'!#REF!+'CE Min'!#REF!+'CE Min'!#REF!</f>
        <v>#REF!</v>
      </c>
      <c r="L54" s="299" t="e">
        <f>-'CE Min'!#REF!+'CE Min'!#REF!+'CE Min'!#REF!+'CE Min'!#REF!</f>
        <v>#REF!</v>
      </c>
    </row>
    <row r="55" spans="1:12" ht="66.599999999999994" customHeight="1">
      <c r="A55" s="289" t="s">
        <v>1933</v>
      </c>
      <c r="B55" s="324">
        <v>29</v>
      </c>
      <c r="C55" s="309" t="s">
        <v>1934</v>
      </c>
      <c r="D55" s="299" t="e">
        <f>-'CE Min'!#REF!-'CE Min'!#REF!-'CE Min'!#REF!-'CE Min'!#REF!-'CE Min'!#REF!+'CE Min'!#REF!+'CE Min'!#REF!+'CE Min'!#REF!+'CE Min'!#REF!+'CE Min'!#REF!</f>
        <v>#REF!</v>
      </c>
      <c r="E55" s="299" t="e">
        <f>-'CE Min'!#REF!-'CE Min'!#REF!-'CE Min'!#REF!-'CE Min'!#REF!-'CE Min'!#REF!+'CE Min'!#REF!+'CE Min'!#REF!+'CE Min'!#REF!+'CE Min'!#REF!+'CE Min'!#REF!</f>
        <v>#REF!</v>
      </c>
      <c r="F55" s="299" t="e">
        <f>-'CE Min'!#REF!-'CE Min'!#REF!-'CE Min'!#REF!-'CE Min'!#REF!-'CE Min'!#REF!+'CE Min'!#REF!+'CE Min'!#REF!+'CE Min'!#REF!+'CE Min'!#REF!+'CE Min'!#REF!</f>
        <v>#REF!</v>
      </c>
      <c r="G55" s="299" t="e">
        <f>-'CE Min'!#REF!-'CE Min'!#REF!-'CE Min'!#REF!-'CE Min'!#REF!-'CE Min'!#REF!+'CE Min'!#REF!+'CE Min'!#REF!+'CE Min'!#REF!+'CE Min'!#REF!+'CE Min'!#REF!</f>
        <v>#REF!</v>
      </c>
      <c r="H55" s="299" t="e">
        <f>-'CE Min'!#REF!-'CE Min'!#REF!-'CE Min'!#REF!-'CE Min'!#REF!-'CE Min'!#REF!+'CE Min'!#REF!+'CE Min'!#REF!+'CE Min'!#REF!+'CE Min'!#REF!+'CE Min'!#REF!</f>
        <v>#REF!</v>
      </c>
      <c r="I55" s="299" t="e">
        <f>-'CE Min'!#REF!-'CE Min'!#REF!-'CE Min'!#REF!-'CE Min'!#REF!-'CE Min'!#REF!+'CE Min'!#REF!+'CE Min'!#REF!+'CE Min'!#REF!+'CE Min'!#REF!+'CE Min'!#REF!</f>
        <v>#REF!</v>
      </c>
      <c r="J55" s="299" t="e">
        <f>-'CE Min'!#REF!-'CE Min'!#REF!-'CE Min'!#REF!-'CE Min'!#REF!-'CE Min'!#REF!+'CE Min'!#REF!+'CE Min'!#REF!+'CE Min'!#REF!+'CE Min'!#REF!+'CE Min'!#REF!</f>
        <v>#REF!</v>
      </c>
      <c r="K55" s="299" t="e">
        <f>-'CE Min'!#REF!-'CE Min'!#REF!-'CE Min'!#REF!-'CE Min'!#REF!-'CE Min'!#REF!+'CE Min'!#REF!+'CE Min'!#REF!+'CE Min'!#REF!+'CE Min'!#REF!+'CE Min'!#REF!</f>
        <v>#REF!</v>
      </c>
      <c r="L55" s="299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290" t="s">
        <v>1935</v>
      </c>
      <c r="B56" s="325" t="s">
        <v>1936</v>
      </c>
      <c r="C56" s="310"/>
      <c r="D56" s="310" t="e">
        <f>+D25+D31+D32+D35+D38+D46+D47+D48+D49+D50+D51+D52+D53+D54+D55</f>
        <v>#REF!</v>
      </c>
      <c r="E56" s="310" t="e">
        <f t="shared" ref="E56:L56" si="6">+E25+E31+E32+E35+E38+E46+E47+E48+E49+E50+E51+E52+E53+E54+E55</f>
        <v>#REF!</v>
      </c>
      <c r="F56" s="310" t="e">
        <f t="shared" si="6"/>
        <v>#REF!</v>
      </c>
      <c r="G56" s="310" t="e">
        <f t="shared" si="6"/>
        <v>#REF!</v>
      </c>
      <c r="H56" s="310" t="e">
        <f t="shared" si="6"/>
        <v>#REF!</v>
      </c>
      <c r="I56" s="310" t="e">
        <f t="shared" si="6"/>
        <v>#REF!</v>
      </c>
      <c r="J56" s="310" t="e">
        <f t="shared" si="6"/>
        <v>#REF!</v>
      </c>
      <c r="K56" s="310" t="e">
        <f t="shared" si="6"/>
        <v>#REF!</v>
      </c>
      <c r="L56" s="310" t="e">
        <f t="shared" si="6"/>
        <v>#REF!</v>
      </c>
    </row>
    <row r="57" spans="1:12" ht="14.25" thickTop="1" thickBot="1">
      <c r="A57" s="263"/>
      <c r="B57" s="326"/>
      <c r="C57" s="263"/>
    </row>
    <row r="58" spans="1:12" ht="19.5" thickTop="1" thickBot="1">
      <c r="A58" s="291" t="s">
        <v>1820</v>
      </c>
      <c r="B58" s="327" t="s">
        <v>1937</v>
      </c>
      <c r="C58" s="292"/>
      <c r="D58" s="292" t="e">
        <f>+D19-D56</f>
        <v>#REF!</v>
      </c>
      <c r="E58" s="292" t="e">
        <f t="shared" ref="E58:L58" si="7">+E19-E56</f>
        <v>#REF!</v>
      </c>
      <c r="F58" s="292" t="e">
        <f t="shared" si="7"/>
        <v>#REF!</v>
      </c>
      <c r="G58" s="292" t="e">
        <f t="shared" si="7"/>
        <v>#REF!</v>
      </c>
      <c r="H58" s="292" t="e">
        <f t="shared" si="7"/>
        <v>#REF!</v>
      </c>
      <c r="I58" s="292" t="e">
        <f t="shared" si="7"/>
        <v>#REF!</v>
      </c>
      <c r="J58" s="292" t="e">
        <f t="shared" si="7"/>
        <v>#REF!</v>
      </c>
      <c r="K58" s="292" t="e">
        <f t="shared" si="7"/>
        <v>#REF!</v>
      </c>
      <c r="L58" s="292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Schema CE</vt:lpstr>
      <vt:lpstr>CE Min</vt:lpstr>
      <vt:lpstr>Alimentazione CE Costi</vt:lpstr>
      <vt:lpstr>Alimentazione CE Ricavi</vt:lpstr>
      <vt:lpstr>ce art. 44</vt:lpstr>
      <vt:lpstr>'ce art. 44'!Area_stampa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Alex Silvioli</cp:lastModifiedBy>
  <cp:lastPrinted>2020-10-01T09:45:50Z</cp:lastPrinted>
  <dcterms:created xsi:type="dcterms:W3CDTF">2019-07-05T08:06:15Z</dcterms:created>
  <dcterms:modified xsi:type="dcterms:W3CDTF">2024-02-13T11:05:15Z</dcterms:modified>
</cp:coreProperties>
</file>